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iles\User\Desktop\TARYBOS SPRENDIMAI\2020 m biudzetas\pristatymas internetu\"/>
    </mc:Choice>
  </mc:AlternateContent>
  <xr:revisionPtr revIDLastSave="0" documentId="13_ncr:1_{AF1FBBA2-5294-47F7-B3B7-17CF73309C4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0 m. biudžeto projektas" sheetId="13" r:id="rId1"/>
  </sheets>
  <definedNames>
    <definedName name="_xlnm._FilterDatabase" localSheetId="0" hidden="1">'2020 m. biudžeto projektas'!#REF!</definedName>
    <definedName name="_xlnm.Print_Titles" localSheetId="0">'2020 m. biudžeto projektas'!$90:$94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5" i="13" l="1"/>
  <c r="F285" i="13"/>
  <c r="F277" i="13"/>
  <c r="G277" i="13"/>
  <c r="G79" i="13" l="1"/>
  <c r="G71" i="13"/>
  <c r="G65" i="13"/>
  <c r="G64" i="13" s="1"/>
  <c r="G62" i="13"/>
  <c r="G57" i="13"/>
  <c r="G55" i="13"/>
  <c r="G53" i="13" s="1"/>
  <c r="G51" i="13"/>
  <c r="G45" i="13"/>
  <c r="G43" i="13"/>
  <c r="G18" i="13"/>
  <c r="G17" i="13" s="1"/>
  <c r="G13" i="13"/>
  <c r="G6" i="13" s="1"/>
  <c r="G9" i="13"/>
  <c r="G7" i="13"/>
  <c r="G16" i="13" l="1"/>
  <c r="G15" i="13" s="1"/>
  <c r="G82" i="13" s="1"/>
  <c r="G84" i="13" s="1"/>
  <c r="H132" i="13" l="1"/>
  <c r="G329" i="13" l="1"/>
  <c r="H329" i="13" l="1"/>
  <c r="F329" i="13"/>
  <c r="E331" i="13"/>
  <c r="E330" i="13"/>
  <c r="E172" i="13" l="1"/>
  <c r="H131" i="13"/>
  <c r="F131" i="13"/>
  <c r="F310" i="13" s="1"/>
  <c r="F132" i="13" l="1"/>
  <c r="H129" i="13"/>
  <c r="F114" i="13" l="1"/>
  <c r="F127" i="13"/>
  <c r="F326" i="13"/>
  <c r="F293" i="13" l="1"/>
  <c r="E298" i="13"/>
  <c r="E329" i="13"/>
  <c r="F118" i="13" l="1"/>
  <c r="G127" i="13"/>
  <c r="E305" i="13" l="1"/>
  <c r="H303" i="13"/>
  <c r="G303" i="13"/>
  <c r="F303" i="13"/>
  <c r="E303" i="13" s="1"/>
  <c r="E302" i="13"/>
  <c r="E301" i="13"/>
  <c r="E300" i="13"/>
  <c r="E297" i="13"/>
  <c r="E296" i="13"/>
  <c r="H293" i="13"/>
  <c r="E293" i="13" s="1"/>
  <c r="G293" i="13"/>
  <c r="E291" i="13"/>
  <c r="E290" i="13"/>
  <c r="E288" i="13"/>
  <c r="E287" i="13"/>
  <c r="E286" i="13"/>
  <c r="G282" i="13"/>
  <c r="E285" i="13"/>
  <c r="H282" i="13"/>
  <c r="F282" i="13"/>
  <c r="E281" i="13"/>
  <c r="E280" i="13"/>
  <c r="E279" i="13"/>
  <c r="E278" i="13"/>
  <c r="E277" i="13"/>
  <c r="H275" i="13"/>
  <c r="G275" i="13"/>
  <c r="F275" i="13"/>
  <c r="E273" i="13"/>
  <c r="E272" i="13"/>
  <c r="H270" i="13"/>
  <c r="G270" i="13"/>
  <c r="F270" i="13"/>
  <c r="E269" i="13"/>
  <c r="E268" i="13"/>
  <c r="E266" i="13"/>
  <c r="E264" i="13"/>
  <c r="E263" i="13"/>
  <c r="G259" i="13"/>
  <c r="E262" i="13"/>
  <c r="E261" i="13"/>
  <c r="H259" i="13"/>
  <c r="F259" i="13"/>
  <c r="E258" i="13"/>
  <c r="E257" i="13"/>
  <c r="E256" i="13"/>
  <c r="E255" i="13"/>
  <c r="E254" i="13"/>
  <c r="E253" i="13"/>
  <c r="E252" i="13"/>
  <c r="F247" i="13"/>
  <c r="E251" i="13"/>
  <c r="E250" i="13"/>
  <c r="E249" i="13"/>
  <c r="H247" i="13"/>
  <c r="G247" i="13"/>
  <c r="E246" i="13"/>
  <c r="E244" i="13"/>
  <c r="E243" i="13"/>
  <c r="E242" i="13"/>
  <c r="H240" i="13"/>
  <c r="G240" i="13"/>
  <c r="F240" i="13"/>
  <c r="E238" i="13"/>
  <c r="E236" i="13"/>
  <c r="E235" i="13"/>
  <c r="E233" i="13"/>
  <c r="E232" i="13"/>
  <c r="E231" i="13"/>
  <c r="E230" i="13"/>
  <c r="E229" i="13"/>
  <c r="E228" i="13"/>
  <c r="H226" i="13"/>
  <c r="G226" i="13"/>
  <c r="F226" i="13"/>
  <c r="E225" i="13"/>
  <c r="E224" i="13"/>
  <c r="E223" i="13"/>
  <c r="E222" i="13"/>
  <c r="E221" i="13"/>
  <c r="E220" i="13"/>
  <c r="H218" i="13"/>
  <c r="G218" i="13"/>
  <c r="F218" i="13"/>
  <c r="E218" i="13" s="1"/>
  <c r="E217" i="13"/>
  <c r="E216" i="13"/>
  <c r="E215" i="13"/>
  <c r="G211" i="13"/>
  <c r="E214" i="13"/>
  <c r="E213" i="13"/>
  <c r="H211" i="13"/>
  <c r="F211" i="13"/>
  <c r="E210" i="13"/>
  <c r="E209" i="13"/>
  <c r="E207" i="13"/>
  <c r="G203" i="13"/>
  <c r="E206" i="13"/>
  <c r="E205" i="13"/>
  <c r="H203" i="13"/>
  <c r="F203" i="13"/>
  <c r="E202" i="13"/>
  <c r="E201" i="13"/>
  <c r="E200" i="13"/>
  <c r="E199" i="13"/>
  <c r="E198" i="13"/>
  <c r="E197" i="13"/>
  <c r="H195" i="13"/>
  <c r="G195" i="13"/>
  <c r="F195" i="13"/>
  <c r="E194" i="13"/>
  <c r="E193" i="13"/>
  <c r="E192" i="13"/>
  <c r="E191" i="13"/>
  <c r="E190" i="13"/>
  <c r="H188" i="13"/>
  <c r="G188" i="13"/>
  <c r="F188" i="13"/>
  <c r="H179" i="13"/>
  <c r="E187" i="13"/>
  <c r="E186" i="13"/>
  <c r="E185" i="13"/>
  <c r="E183" i="13"/>
  <c r="G179" i="13"/>
  <c r="E182" i="13"/>
  <c r="E181" i="13"/>
  <c r="F179" i="13"/>
  <c r="E178" i="13"/>
  <c r="E177" i="13"/>
  <c r="E176" i="13"/>
  <c r="E175" i="13"/>
  <c r="E173" i="13"/>
  <c r="H170" i="13"/>
  <c r="G170" i="13"/>
  <c r="F170" i="13"/>
  <c r="E169" i="13"/>
  <c r="E168" i="13"/>
  <c r="E167" i="13"/>
  <c r="E166" i="13"/>
  <c r="E164" i="13"/>
  <c r="E163" i="13"/>
  <c r="G159" i="13"/>
  <c r="E162" i="13"/>
  <c r="E161" i="13"/>
  <c r="H159" i="13"/>
  <c r="E158" i="13"/>
  <c r="E157" i="13"/>
  <c r="E156" i="13"/>
  <c r="G151" i="13"/>
  <c r="E154" i="13"/>
  <c r="E153" i="13"/>
  <c r="H151" i="13"/>
  <c r="F151" i="13"/>
  <c r="E150" i="13"/>
  <c r="E149" i="13"/>
  <c r="E148" i="13"/>
  <c r="G143" i="13"/>
  <c r="E146" i="13"/>
  <c r="E145" i="13"/>
  <c r="H143" i="13"/>
  <c r="F143" i="13"/>
  <c r="E142" i="13"/>
  <c r="E140" i="13"/>
  <c r="E139" i="13"/>
  <c r="G134" i="13"/>
  <c r="E137" i="13"/>
  <c r="E136" i="13"/>
  <c r="H134" i="13"/>
  <c r="F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G99" i="13"/>
  <c r="F99" i="13"/>
  <c r="E98" i="13"/>
  <c r="H96" i="13"/>
  <c r="G96" i="13"/>
  <c r="F96" i="13"/>
  <c r="E270" i="13" l="1"/>
  <c r="E240" i="13"/>
  <c r="E282" i="13"/>
  <c r="E203" i="13"/>
  <c r="E179" i="13"/>
  <c r="E170" i="13"/>
  <c r="E275" i="13"/>
  <c r="E226" i="13"/>
  <c r="E195" i="13"/>
  <c r="E188" i="13"/>
  <c r="E151" i="13"/>
  <c r="E143" i="13"/>
  <c r="E134" i="13"/>
  <c r="E259" i="13"/>
  <c r="E247" i="13"/>
  <c r="E211" i="13"/>
  <c r="E96" i="13"/>
  <c r="H99" i="13"/>
  <c r="E99" i="13" s="1"/>
  <c r="F159" i="13"/>
  <c r="E159" i="13" s="1"/>
  <c r="H310" i="13" l="1"/>
  <c r="E310" i="13" s="1"/>
  <c r="H323" i="13" l="1"/>
  <c r="G323" i="13"/>
  <c r="F323" i="13"/>
  <c r="E323" i="13" l="1"/>
  <c r="H316" i="13" l="1"/>
  <c r="G316" i="13"/>
  <c r="F316" i="13"/>
  <c r="E316" i="13" l="1"/>
  <c r="F321" i="13" l="1"/>
  <c r="F322" i="13" l="1"/>
  <c r="H327" i="13"/>
  <c r="G327" i="13"/>
  <c r="F327" i="13"/>
  <c r="G310" i="13"/>
  <c r="E327" i="13" l="1"/>
  <c r="H324" i="13" l="1"/>
  <c r="G324" i="13"/>
  <c r="F324" i="13"/>
  <c r="H315" i="13"/>
  <c r="G315" i="13"/>
  <c r="F315" i="13"/>
  <c r="E324" i="13" l="1"/>
  <c r="E315" i="13"/>
  <c r="H313" i="13" l="1"/>
  <c r="G313" i="13"/>
  <c r="F313" i="13"/>
  <c r="E313" i="13" l="1"/>
  <c r="E307" i="13" l="1"/>
  <c r="H326" i="13" l="1"/>
  <c r="E326" i="13" l="1"/>
  <c r="H322" i="13"/>
  <c r="G322" i="13"/>
  <c r="E322" i="13" l="1"/>
  <c r="G326" i="13" l="1"/>
  <c r="H325" i="13"/>
  <c r="G325" i="13"/>
  <c r="F325" i="13"/>
  <c r="H321" i="13"/>
  <c r="G321" i="13"/>
  <c r="H320" i="13"/>
  <c r="G320" i="13"/>
  <c r="F320" i="13"/>
  <c r="H319" i="13"/>
  <c r="G319" i="13"/>
  <c r="F319" i="13"/>
  <c r="H318" i="13"/>
  <c r="G318" i="13"/>
  <c r="F318" i="13"/>
  <c r="H314" i="13"/>
  <c r="G314" i="13"/>
  <c r="F314" i="13"/>
  <c r="H312" i="13"/>
  <c r="G312" i="13"/>
  <c r="F312" i="13"/>
  <c r="H311" i="13"/>
  <c r="G311" i="13"/>
  <c r="F311" i="13"/>
  <c r="E321" i="13" l="1"/>
  <c r="E314" i="13"/>
  <c r="E319" i="13"/>
  <c r="E312" i="13"/>
  <c r="E318" i="13"/>
  <c r="E320" i="13"/>
  <c r="E311" i="13"/>
  <c r="E325" i="13"/>
  <c r="H306" i="13" l="1"/>
  <c r="G306" i="13"/>
  <c r="F306" i="13"/>
  <c r="E306" i="13" l="1"/>
  <c r="E308" i="13" l="1"/>
  <c r="G308" i="13"/>
  <c r="H308" i="13" l="1"/>
  <c r="F308" i="13"/>
</calcChain>
</file>

<file path=xl/sharedStrings.xml><?xml version="1.0" encoding="utf-8"?>
<sst xmlns="http://schemas.openxmlformats.org/spreadsheetml/2006/main" count="743" uniqueCount="334">
  <si>
    <t>Iš viso</t>
  </si>
  <si>
    <t>Išlaidoms</t>
  </si>
  <si>
    <t>Iš jų:</t>
  </si>
  <si>
    <t>Administracijos direktoriaus rezervas</t>
  </si>
  <si>
    <t>Iš jų</t>
  </si>
  <si>
    <t>Eil. Nr.</t>
  </si>
  <si>
    <t>10</t>
  </si>
  <si>
    <t>„Atgimimo“ gimnazijos direktorius</t>
  </si>
  <si>
    <t>Lopšelio-darželio „Auksinis raktelis“ direktorius</t>
  </si>
  <si>
    <t>Lopšelio-darželio „Kūlverstukas“ direktorius</t>
  </si>
  <si>
    <t>Lopšelio-darželio „Gintarėlis“ direktorius</t>
  </si>
  <si>
    <t>Lopšelio-darželio „Ąžuoliukas“ direktorius</t>
  </si>
  <si>
    <t>Lopšelio-darželio „Auksinis gaidelis“ direktorius</t>
  </si>
  <si>
    <t>„Verdenės“ gimnazijos direktorius</t>
  </si>
  <si>
    <t>„Žiburio“ pagrindinės mokyklos direktorius</t>
  </si>
  <si>
    <t>Socialinių paslaugų centro direktorius</t>
  </si>
  <si>
    <t>Sporto centro direktorius</t>
  </si>
  <si>
    <t>Kultūros centro direktorius</t>
  </si>
  <si>
    <t>Viešosios bibliotekos direktorius</t>
  </si>
  <si>
    <t xml:space="preserve">Kontrolės ir audito tarnybos savivaldybės kontrolierius </t>
  </si>
  <si>
    <t>Visagino savivaldybės administracijos direktorius</t>
  </si>
  <si>
    <t>1.1.</t>
  </si>
  <si>
    <t>01</t>
  </si>
  <si>
    <t>06</t>
  </si>
  <si>
    <t>Asignavimų valdytojas</t>
  </si>
  <si>
    <t>02</t>
  </si>
  <si>
    <t>3.1.</t>
  </si>
  <si>
    <t>4.1.</t>
  </si>
  <si>
    <t>4.2.</t>
  </si>
  <si>
    <t>5.1.</t>
  </si>
  <si>
    <t>04</t>
  </si>
  <si>
    <t>03</t>
  </si>
  <si>
    <t>08</t>
  </si>
  <si>
    <t>07</t>
  </si>
  <si>
    <t>Savivaldybės valdymo tobulinimo programa</t>
  </si>
  <si>
    <t>Finansavimo šaltinis</t>
  </si>
  <si>
    <t>iš jų darbo užmokesčiui</t>
  </si>
  <si>
    <t>Turtui įsigyti</t>
  </si>
  <si>
    <t>D</t>
  </si>
  <si>
    <t>05</t>
  </si>
  <si>
    <t>09</t>
  </si>
  <si>
    <t>Švietimo paslaugų plėtros programa</t>
  </si>
  <si>
    <t xml:space="preserve"> Kūno kultūros ir sporto plėtros programa</t>
  </si>
  <si>
    <t>Gyventojų kultūrinio aktyvumo skatinimo ir identiteto stiprinimo programa</t>
  </si>
  <si>
    <t>Socialinės paramos įgyvendinimo programa</t>
  </si>
  <si>
    <t>Sveikatos apsaugos paslaugų kokybės gerinimo programa</t>
  </si>
  <si>
    <t>Aplinkos apsaugos programa</t>
  </si>
  <si>
    <t>Savivaldybės ekonominės plėtros programa</t>
  </si>
  <si>
    <t>Viešosios infrastruktūros plėtros programa</t>
  </si>
  <si>
    <t>MK</t>
  </si>
  <si>
    <t>SP</t>
  </si>
  <si>
    <t>3.2.</t>
  </si>
  <si>
    <t>3.3.</t>
  </si>
  <si>
    <t>3.4.</t>
  </si>
  <si>
    <t>4.3.</t>
  </si>
  <si>
    <t>5.2.</t>
  </si>
  <si>
    <t>5.3.</t>
  </si>
  <si>
    <t>5.4.</t>
  </si>
  <si>
    <t>6.1.</t>
  </si>
  <si>
    <t>6.2.</t>
  </si>
  <si>
    <t>6.3.</t>
  </si>
  <si>
    <t>6.4.</t>
  </si>
  <si>
    <t>7.1.</t>
  </si>
  <si>
    <t>7.2.</t>
  </si>
  <si>
    <t>7.3.</t>
  </si>
  <si>
    <t>7.4.</t>
  </si>
  <si>
    <t>8.1.</t>
  </si>
  <si>
    <t>8.2.</t>
  </si>
  <si>
    <t>8.3.</t>
  </si>
  <si>
    <t>9.1.</t>
  </si>
  <si>
    <t>9.2.</t>
  </si>
  <si>
    <t>9.3.</t>
  </si>
  <si>
    <t>10.1.</t>
  </si>
  <si>
    <t>10.2.</t>
  </si>
  <si>
    <t>10.3.</t>
  </si>
  <si>
    <t>11.1.</t>
  </si>
  <si>
    <t>11.2.</t>
  </si>
  <si>
    <t>11.3.</t>
  </si>
  <si>
    <t>12.1.</t>
  </si>
  <si>
    <t>12.2.</t>
  </si>
  <si>
    <t>12.3.</t>
  </si>
  <si>
    <t>13.1.</t>
  </si>
  <si>
    <t>13.2.</t>
  </si>
  <si>
    <t>14.1.</t>
  </si>
  <si>
    <t>14.2.</t>
  </si>
  <si>
    <t>15.1.</t>
  </si>
  <si>
    <t>16.1.</t>
  </si>
  <si>
    <t>16.2.</t>
  </si>
  <si>
    <t>16.3.</t>
  </si>
  <si>
    <t>17.1.</t>
  </si>
  <si>
    <t>17.2.</t>
  </si>
  <si>
    <t>17.3.</t>
  </si>
  <si>
    <t>17.4.</t>
  </si>
  <si>
    <t>18.1.</t>
  </si>
  <si>
    <t>18.2.</t>
  </si>
  <si>
    <t>19.1.</t>
  </si>
  <si>
    <t>20.1.</t>
  </si>
  <si>
    <t>20.2.</t>
  </si>
  <si>
    <t>20.3.</t>
  </si>
  <si>
    <t>21.1.</t>
  </si>
  <si>
    <t>22.1.</t>
  </si>
  <si>
    <t>Programų kodas</t>
  </si>
  <si>
    <t>21.2.</t>
  </si>
  <si>
    <t>Kūrybos namų direktorius</t>
  </si>
  <si>
    <t>6.5.</t>
  </si>
  <si>
    <t>6.6.</t>
  </si>
  <si>
    <t>6.7.</t>
  </si>
  <si>
    <t>VK</t>
  </si>
  <si>
    <t>2.16.</t>
  </si>
  <si>
    <t>3.5.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</si>
  <si>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</si>
  <si>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</si>
  <si>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</si>
  <si>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</si>
  <si>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</si>
  <si>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</si>
  <si>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</si>
  <si>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</si>
  <si>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</si>
  <si>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</si>
  <si>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17.5.</t>
  </si>
  <si>
    <t>17.6.</t>
  </si>
  <si>
    <t>18.</t>
  </si>
  <si>
    <t>19.</t>
  </si>
  <si>
    <t>20.</t>
  </si>
  <si>
    <t>21.</t>
  </si>
  <si>
    <t>21.3.</t>
  </si>
  <si>
    <t>22.</t>
  </si>
  <si>
    <t>23.</t>
  </si>
  <si>
    <t>Bendruomeniškumo skatinimo programa</t>
  </si>
  <si>
    <t>SB</t>
  </si>
  <si>
    <t>Savivaldybės biudžeto lėšos</t>
  </si>
  <si>
    <t xml:space="preserve">Valstybinės (valstybės perduotos savivaldybėms) funkcijos </t>
  </si>
  <si>
    <t>2.17.</t>
  </si>
  <si>
    <t>2.18.</t>
  </si>
  <si>
    <t>Kūno kultūros ir sporto plėtros programa</t>
  </si>
  <si>
    <t>2.19.</t>
  </si>
  <si>
    <t>Rekreacijos paslaugų centro direktorius</t>
  </si>
  <si>
    <t>12.4.</t>
  </si>
  <si>
    <t>2.20.</t>
  </si>
  <si>
    <t>SD</t>
  </si>
  <si>
    <t>Č. Sasnausko menų mokyklos direktorius</t>
  </si>
  <si>
    <t>Apyvartos lėšos</t>
  </si>
  <si>
    <t>Iš jų: finansinių įsipareigojimų vykdymas (paskolų grąžinimas)</t>
  </si>
  <si>
    <t>24.</t>
  </si>
  <si>
    <t>IŠ VISO:</t>
  </si>
  <si>
    <t>Draugystės progimnazijos direktorius</t>
  </si>
  <si>
    <t>„Gerosios vilties“ progimnazijos direktorius</t>
  </si>
  <si>
    <t>2.1.</t>
  </si>
  <si>
    <t>2.2.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</si>
  <si>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</si>
  <si>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</si>
  <si>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</si>
  <si>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</si>
  <si>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</si>
  <si>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</si>
  <si>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</si>
  <si>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</si>
  <si>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</si>
  <si>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</si>
  <si>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</si>
  <si>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</si>
  <si>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Tūkst. Eur</t>
  </si>
  <si>
    <t>4.4.</t>
  </si>
  <si>
    <t>4.5.</t>
  </si>
  <si>
    <t>5.5.</t>
  </si>
  <si>
    <t>7.5.</t>
  </si>
  <si>
    <t>8.5.</t>
  </si>
  <si>
    <t>9.4.</t>
  </si>
  <si>
    <t>9.5.</t>
  </si>
  <si>
    <t>10.4.</t>
  </si>
  <si>
    <t>10.5.</t>
  </si>
  <si>
    <t>11.4.</t>
  </si>
  <si>
    <t>11.5.</t>
  </si>
  <si>
    <t>12.5.</t>
  </si>
  <si>
    <t>13.3.</t>
  </si>
  <si>
    <t>13.4.</t>
  </si>
  <si>
    <t>14.3.</t>
  </si>
  <si>
    <t>1.</t>
  </si>
  <si>
    <t>2.</t>
  </si>
  <si>
    <t>3.</t>
  </si>
  <si>
    <t>4.</t>
  </si>
  <si>
    <t>5.</t>
  </si>
  <si>
    <t>6.</t>
  </si>
  <si>
    <t>9.</t>
  </si>
  <si>
    <t>15.2.</t>
  </si>
  <si>
    <t>15.3.</t>
  </si>
  <si>
    <t>Valstybės investicijų 2017-2019 metų programoje numatytų kapitalo investicijoms finansuoti</t>
  </si>
  <si>
    <t>16.4.</t>
  </si>
  <si>
    <t>16.5.</t>
  </si>
  <si>
    <t>19.2.</t>
  </si>
  <si>
    <t>Specialios tikslinės dotacijos, kitos dotacijos ir lėšos iš kitų valdymo lygių</t>
  </si>
  <si>
    <t>Europos Sąjungos finansinės paramos lėšos</t>
  </si>
  <si>
    <t>ES</t>
  </si>
  <si>
    <t>13.5.</t>
  </si>
  <si>
    <t>14.4.</t>
  </si>
  <si>
    <t>21.4.</t>
  </si>
  <si>
    <t>20.4.</t>
  </si>
  <si>
    <t>20.5.</t>
  </si>
  <si>
    <t>14.5.</t>
  </si>
  <si>
    <t>19.3.</t>
  </si>
  <si>
    <t>Aplinkos apsaugos rėmimo specialiosios programos lėšos</t>
  </si>
  <si>
    <t>IŠ VISO ASIGNAVIMŲ (23-24)</t>
  </si>
  <si>
    <t>14.6.</t>
  </si>
  <si>
    <t>21.5.</t>
  </si>
  <si>
    <t>2.21.</t>
  </si>
  <si>
    <t>2.22.</t>
  </si>
  <si>
    <t>2.23.</t>
  </si>
  <si>
    <t>13.6.</t>
  </si>
  <si>
    <t>2.24.</t>
  </si>
  <si>
    <t>2.25.</t>
  </si>
  <si>
    <t>20.7.</t>
  </si>
  <si>
    <t>21.6.</t>
  </si>
  <si>
    <t xml:space="preserve">Švietimo pagalbos tarnybos direktorius </t>
  </si>
  <si>
    <t>2.26.</t>
  </si>
  <si>
    <t>Šeimos ir vaiko gerovės centro direktorius</t>
  </si>
  <si>
    <t>2.27.</t>
  </si>
  <si>
    <t>14.9.</t>
  </si>
  <si>
    <t>2.28.</t>
  </si>
  <si>
    <t>iš jų iš žemės realizavimo pajamų</t>
  </si>
  <si>
    <t>iš jų iš pastatų ir statinių realizavimo pajamų</t>
  </si>
  <si>
    <t>2.3.</t>
  </si>
  <si>
    <t>15.4.</t>
  </si>
  <si>
    <t>14.11.</t>
  </si>
  <si>
    <t>Ugdymo reikmėms finansuoti</t>
  </si>
  <si>
    <t>2.29.</t>
  </si>
  <si>
    <t>8.4</t>
  </si>
  <si>
    <t>VISAGINO SAVIVALDYBĖS 2020 METŲ BIUDŽETO PAJAMOS</t>
  </si>
  <si>
    <t>Pajamų rūšys</t>
  </si>
  <si>
    <t>2020 m. planas iš viso</t>
  </si>
  <si>
    <t>Mokesčiai</t>
  </si>
  <si>
    <t xml:space="preserve">Gyventojų pajamų mokestis </t>
  </si>
  <si>
    <t>1.1.1.</t>
  </si>
  <si>
    <t>1.2.</t>
  </si>
  <si>
    <t>Turto mokesčiai</t>
  </si>
  <si>
    <t>1.2.1.</t>
  </si>
  <si>
    <t>Žemės mokestis</t>
  </si>
  <si>
    <t>1.2.2.</t>
  </si>
  <si>
    <t>Paveldimo turto mokestis</t>
  </si>
  <si>
    <t>1.2.3.</t>
  </si>
  <si>
    <t>Nekilnojamojo turto mokestis</t>
  </si>
  <si>
    <t>1.3.</t>
  </si>
  <si>
    <t>Prekių ir paslaugų mokesčiai</t>
  </si>
  <si>
    <t>1.3.1.</t>
  </si>
  <si>
    <t>Mokestis už aplinkos teršimą</t>
  </si>
  <si>
    <t>Dotacijos iš kitų valdžios sektoriaus subjektų</t>
  </si>
  <si>
    <t>Einamiesiems tikslams</t>
  </si>
  <si>
    <t>2.1.1.</t>
  </si>
  <si>
    <t>Speciali tikslinė dotacija - iš viso</t>
  </si>
  <si>
    <t>2.1.1.1.</t>
  </si>
  <si>
    <t>Valstybinėms (perduotoms savivaldybėms) funkcijoms atlikti, iš jų:</t>
  </si>
  <si>
    <t>duomenims Suteiktos valstybės pagalbos registrui teikti</t>
  </si>
  <si>
    <t>dalyvauti rengiant ir vykdant mobilizaciją, demobilizaciją, priimančios šalies paramą</t>
  </si>
  <si>
    <t>valstybinės kalbos vartojimo ir taisyklingumo kontrolei</t>
  </si>
  <si>
    <t>socialinėms išmokoms ir kompensacijoms skaičiuoti ir mokėti</t>
  </si>
  <si>
    <t>būsto nuomos ar išperkamosios būsto nuomos mokesčių dalies kompensacijoms</t>
  </si>
  <si>
    <t>socialinei paramai mokiniams</t>
  </si>
  <si>
    <t>socialinėms paslaugoms</t>
  </si>
  <si>
    <t>jaunimo teisių apsaugai</t>
  </si>
  <si>
    <t>savivaldybių patvirtintoms  užimtumo programoms įgyvendinti</t>
  </si>
  <si>
    <t>visuomenės sveikatos priežiūros funkcijoms vykdyti</t>
  </si>
  <si>
    <t>neveiksnių asmenų būklės peržiūrėjimui užtikrinti</t>
  </si>
  <si>
    <t>civilinės būklės aktams registruoti</t>
  </si>
  <si>
    <t>valstybės garantuojamai pirminei teisinei pagalbai teikti</t>
  </si>
  <si>
    <t>gyventojų registrui tvarkyti ir duomenims valstybės registrams teikti</t>
  </si>
  <si>
    <t>gyvenamosios vietos deklaravimo duomenų ir gyvenamosios vietos neturinčių asmenų apskaitos duomenims tvarkyti</t>
  </si>
  <si>
    <t>civilinei saugai</t>
  </si>
  <si>
    <t>savivaldybei priskirtai valstybinei žemei ir kitam valstybės turtui valdyti, naudoti ir disponuoti juo patikėjimo teise</t>
  </si>
  <si>
    <t>žemės ūkio funkcijoms atlikti</t>
  </si>
  <si>
    <t>savivaldybėm priskirtiems geodezijos ir kartografijos darbams (savivaldybių erdvinių duomenų rinkiniams tvarkyti) organizuoti ir vykdyti</t>
  </si>
  <si>
    <t>savivaldybėms priskirtiems archyviniams dokumentams tvarkyti</t>
  </si>
  <si>
    <t>2.1.1.2.</t>
  </si>
  <si>
    <t>2.1.1.3.</t>
  </si>
  <si>
    <t>Savivaldybių mokykloms (klasėms), skirtoms šalies (regiono) mokiniams, turintiems specialiųjų ugdymosi poreikių, išlaikyti</t>
  </si>
  <si>
    <t>2.1.2.</t>
  </si>
  <si>
    <t>Dotacijos savivaldybėms iš Europos Sąjungos, kitos tarptautinės finansinės paramos ir bendrojo finansavimo lėšų einamiesiems tikslams</t>
  </si>
  <si>
    <t>iš jų projektui „Neformaliojo švietimo paslaugų plėtra“</t>
  </si>
  <si>
    <t>2.1.3.</t>
  </si>
  <si>
    <t>Valstybės biudžeto speciali tikslinė dotacija pagal 2014 -2020 metų Europos Sąjungos fondų investicijų veiksmų programą   įgyvendinamų projektų nuosavam indėliui užtikrinti</t>
  </si>
  <si>
    <t>Finansų ministerija</t>
  </si>
  <si>
    <t>2.1.4.</t>
  </si>
  <si>
    <t>Kitos dotacijos , iš jų:</t>
  </si>
  <si>
    <t>valstybės biudžeto lėšos, skirtos neformaliajam vaikų švietimui</t>
  </si>
  <si>
    <t>valstybės biudžeto lėšos, skirtos valstybės ir savivaldybių įstaigų darbuotojų darbo apmokėjimo įstatymui laipsniškai įgyvendinti</t>
  </si>
  <si>
    <t>Valstybės biudžeto lėšos, skirtos mokytojams, dirbančioms pagal neformaliojo vaikų švietimo (išskyrus ikimokyklinio ir priešmokyklinio ugdymo) programas savivaldybės mokyklose, kurio yra priskirtos Lietuvos Respublikos švietimo įstatymo 41 straipsnio 13 dalies 2 punkte nurodytoms mokyklų grupėms ir kurių teisinė forma yra biudžetinė įstaiga, darbo apmokėjimui</t>
  </si>
  <si>
    <t>Savivaldybių išlaidoms tarpinstitucinio bendradarbiavimo koordinatoriui išlaikyti</t>
  </si>
  <si>
    <t>2.1.5.</t>
  </si>
  <si>
    <t>Lietuvos automobilių kelių direkcija prie Susisiekimo ministerijos (Savivaldybėms vietinės reikšmės keliams (gatvėms) tiesti, taisyti, prižiūrėti ir saugaus eismo sąlygoms užtikrinti)</t>
  </si>
  <si>
    <t>2.1.6.</t>
  </si>
  <si>
    <t>Valstybės biudžeto lėšos, skirtos Valstybės investicijų 2019-2021 metų programoje numatitoms valstybės kapitalo investicijoms</t>
  </si>
  <si>
    <t>Ekonomikos ir inovacijų ministerija</t>
  </si>
  <si>
    <t>Kapitalui formuoti:</t>
  </si>
  <si>
    <t>2.2.1.</t>
  </si>
  <si>
    <t>Dotacijos savivaldybėms iš Europos Sąjungos, kitos tarptautinės finansinės paramos ir bendrojo finansavimo lėšų turtui įsigyti</t>
  </si>
  <si>
    <t>2.2.2.</t>
  </si>
  <si>
    <t>2.2.3.</t>
  </si>
  <si>
    <t>Valstybės biudžeto lėšos, skirtos Valstybės investicijų 2020-2022 metų programoje numatitoms valstybės kapitalo investicijoms</t>
  </si>
  <si>
    <t>Švietimo, mokslo ir sporto ministerija</t>
  </si>
  <si>
    <t>Sveikatos apsaugos ministerija</t>
  </si>
  <si>
    <t>2.2.4.</t>
  </si>
  <si>
    <t>2.2.5.</t>
  </si>
  <si>
    <t>Valstybės biudžeto lėšos, skirtos iš Lietuvos švietimo, mokslo ir sporto ministerijos švietimo įstaigų modernizavimo programos įgyvendinimui</t>
  </si>
  <si>
    <t>Kitos pajamos</t>
  </si>
  <si>
    <t>Turto pajamos</t>
  </si>
  <si>
    <t>3.1.1.</t>
  </si>
  <si>
    <t>Palūkanos už indėlius, depozitus ir sąskatų likučius</t>
  </si>
  <si>
    <t>3.1.2.</t>
  </si>
  <si>
    <t>Dividendai</t>
  </si>
  <si>
    <t xml:space="preserve">Nuomos mokestis už valstybinę žemę </t>
  </si>
  <si>
    <t>3.1.3.</t>
  </si>
  <si>
    <t>Mokestis už medžiojamųjų gyvūnų išteklius</t>
  </si>
  <si>
    <t>3.1.4.</t>
  </si>
  <si>
    <t>Kiti mokesčiai už valstybinius gamtos išteklius</t>
  </si>
  <si>
    <t>Pajamos už prekes ir paslaugas</t>
  </si>
  <si>
    <t>3.2.1.</t>
  </si>
  <si>
    <t>Biudžetinių įstaigų pajamos už prekės ir paslaugas</t>
  </si>
  <si>
    <t>3.2.2.</t>
  </si>
  <si>
    <t>Pajamos už ilgalaikio ir trumpalaikio materialiojo turto nuomą</t>
  </si>
  <si>
    <t>3.2.3.</t>
  </si>
  <si>
    <t>Įmokos už išlaikymą švietimo, socialinės apsaugos ir kitose įstaigose</t>
  </si>
  <si>
    <t>3.2.4.</t>
  </si>
  <si>
    <t>Valstybės rinkliavos</t>
  </si>
  <si>
    <t>3.2.5.</t>
  </si>
  <si>
    <t>Vietinės rinkliavos</t>
  </si>
  <si>
    <t>Pajamos iš baudų, konfiskuoto turto ir kitų netesybų</t>
  </si>
  <si>
    <t>Kitos neišvardintos pajamos</t>
  </si>
  <si>
    <t>Materialiojo ir nematerialiojo turto realizavimo pajamos</t>
  </si>
  <si>
    <t>Žemės realizavimo pajamos</t>
  </si>
  <si>
    <t>Pastatų ir statinių realizavimo pajamos</t>
  </si>
  <si>
    <t>IŠ VISO PAJAMŲ</t>
  </si>
  <si>
    <t>Iš viso su praejusių metų nepanaudotomis lėšomis</t>
  </si>
  <si>
    <t>Finansinių įsipareigojimų prisiėmimo (skolinimosi) pajamos</t>
  </si>
  <si>
    <t>Praėjusių metų nepanaudota pajamų dalis (apyvartinės lėšos)</t>
  </si>
  <si>
    <t xml:space="preserve">VISAGINO SAVIVALDYBĖS 2020 M. BIUDŽETO ASIGNAVIMAI PAGAL ASIGNAVIMŲ VALDYTOJUS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</si>
</sst>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1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protection locked="0"/>
    </xf>
  </cellStyleXfs>
  <cellXfs count="307">
    <xf numFmtId="0" fontId="0" fillId="0" borderId="0" xfId="0">
      <protection locked="0"/>
    </xf>
    <xf numFmtId="165" fontId="1" fillId="0" borderId="3" xfId="0" applyNumberFormat="1" applyFont="1" applyBorder="1" applyAlignment="1" applyProtection="1">
      <alignment horizontal="center" vertical="center"/>
    </xf>
    <xf numFmtId="165" fontId="1" fillId="0" borderId="20" xfId="0" applyNumberFormat="1" applyFont="1" applyBorder="1" applyAlignment="1" applyProtection="1">
      <alignment horizontal="center" vertical="center"/>
    </xf>
    <xf numFmtId="165" fontId="1" fillId="0" borderId="21" xfId="0" applyNumberFormat="1" applyFont="1" applyBorder="1" applyAlignment="1" applyProtection="1">
      <alignment horizontal="center" vertical="center"/>
    </xf>
    <xf numFmtId="165" fontId="1" fillId="0" borderId="22" xfId="0" applyNumberFormat="1" applyFont="1" applyBorder="1" applyAlignment="1" applyProtection="1">
      <alignment horizontal="center" vertical="center"/>
    </xf>
    <xf numFmtId="165" fontId="1" fillId="0" borderId="13" xfId="0" applyNumberFormat="1" applyFont="1" applyBorder="1" applyAlignment="1" applyProtection="1">
      <alignment horizontal="center" vertical="center"/>
    </xf>
    <xf numFmtId="165" fontId="1" fillId="0" borderId="50" xfId="0" applyNumberFormat="1" applyFont="1" applyBorder="1" applyAlignment="1" applyProtection="1">
      <alignment horizontal="center" vertical="center"/>
    </xf>
    <xf numFmtId="165" fontId="1" fillId="0" borderId="48" xfId="0" applyNumberFormat="1" applyFont="1" applyBorder="1" applyAlignment="1" applyProtection="1">
      <alignment horizontal="center" vertical="center"/>
    </xf>
    <xf numFmtId="165" fontId="1" fillId="0" borderId="34" xfId="0" applyNumberFormat="1" applyFont="1" applyBorder="1" applyAlignment="1" applyProtection="1">
      <alignment horizontal="center" vertical="center"/>
    </xf>
    <xf numFmtId="165" fontId="2" fillId="0" borderId="3" xfId="0" applyNumberFormat="1" applyFont="1" applyBorder="1" applyAlignment="1" applyProtection="1">
      <alignment horizontal="center" vertical="center"/>
    </xf>
    <xf numFmtId="165" fontId="2" fillId="0" borderId="20" xfId="0" applyNumberFormat="1" applyFont="1" applyBorder="1" applyAlignment="1" applyProtection="1">
      <alignment horizontal="center" vertical="center"/>
    </xf>
    <xf numFmtId="165" fontId="2" fillId="0" borderId="21" xfId="0" applyNumberFormat="1" applyFont="1" applyBorder="1" applyAlignment="1" applyProtection="1">
      <alignment horizontal="center" vertical="center"/>
    </xf>
    <xf numFmtId="165" fontId="2" fillId="0" borderId="22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1" fillId="0" borderId="0" xfId="0" applyFont="1" applyAlignment="1">
      <alignment horizontal="center"/>
      <protection locked="0"/>
    </xf>
    <xf numFmtId="0" fontId="11" fillId="0" borderId="0" xfId="0" applyFont="1">
      <protection locked="0"/>
    </xf>
    <xf numFmtId="0" fontId="11" fillId="0" borderId="0" xfId="0" applyFont="1" applyAlignment="1">
      <alignment horizontal="center" vertical="center"/>
      <protection locked="0"/>
    </xf>
    <xf numFmtId="164" fontId="11" fillId="0" borderId="0" xfId="0" applyNumberFormat="1" applyFont="1"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2" fillId="0" borderId="0" xfId="0" applyFont="1" applyProtection="1"/>
    <xf numFmtId="0" fontId="13" fillId="0" borderId="0" xfId="0" applyFont="1" applyProtection="1"/>
    <xf numFmtId="0" fontId="6" fillId="0" borderId="0" xfId="0" applyFont="1" applyProtection="1"/>
    <xf numFmtId="0" fontId="5" fillId="0" borderId="0" xfId="0" applyFont="1" applyProtection="1"/>
    <xf numFmtId="0" fontId="1" fillId="0" borderId="0" xfId="0" applyFont="1" applyAlignment="1" applyProtection="1">
      <alignment horizontal="left" vertical="center"/>
    </xf>
    <xf numFmtId="165" fontId="14" fillId="0" borderId="0" xfId="0" applyNumberFormat="1" applyFont="1" applyAlignment="1">
      <alignment horizontal="center"/>
      <protection locked="0"/>
    </xf>
    <xf numFmtId="165" fontId="11" fillId="0" borderId="0" xfId="0" applyNumberFormat="1" applyFont="1">
      <protection locked="0"/>
    </xf>
    <xf numFmtId="165" fontId="11" fillId="0" borderId="0" xfId="0" applyNumberFormat="1" applyFont="1" applyAlignment="1">
      <alignment horizontal="right"/>
      <protection locked="0"/>
    </xf>
    <xf numFmtId="0" fontId="16" fillId="0" borderId="0" xfId="0" applyFont="1" applyAlignment="1">
      <alignment horizontal="center" vertical="center" wrapText="1"/>
      <protection locked="0"/>
    </xf>
    <xf numFmtId="0" fontId="16" fillId="0" borderId="0" xfId="0" applyFont="1" applyAlignment="1">
      <alignment horizontal="center" vertical="center"/>
      <protection locked="0"/>
    </xf>
    <xf numFmtId="0" fontId="11" fillId="0" borderId="4" xfId="0" applyFont="1" applyBorder="1" applyAlignment="1">
      <alignment horizontal="center" vertical="center" wrapText="1"/>
      <protection locked="0"/>
    </xf>
    <xf numFmtId="0" fontId="11" fillId="0" borderId="6" xfId="0" applyFont="1" applyBorder="1" applyAlignment="1">
      <alignment horizontal="center" vertical="center"/>
      <protection locked="0"/>
    </xf>
    <xf numFmtId="1" fontId="11" fillId="0" borderId="6" xfId="0" applyNumberFormat="1" applyFont="1" applyBorder="1" applyAlignment="1">
      <alignment horizontal="center" vertical="center" wrapText="1"/>
      <protection locked="0"/>
    </xf>
    <xf numFmtId="1" fontId="11" fillId="0" borderId="4" xfId="0" applyNumberFormat="1" applyFont="1" applyBorder="1" applyAlignment="1">
      <alignment horizontal="center" vertical="center"/>
      <protection locked="0"/>
    </xf>
    <xf numFmtId="1" fontId="11" fillId="0" borderId="11" xfId="0" applyNumberFormat="1" applyFont="1" applyBorder="1" applyAlignment="1">
      <alignment horizontal="center" vertical="center"/>
      <protection locked="0"/>
    </xf>
    <xf numFmtId="1" fontId="11" fillId="0" borderId="8" xfId="0" applyNumberFormat="1" applyFont="1" applyBorder="1" applyAlignment="1">
      <alignment horizontal="center" vertical="center"/>
      <protection locked="0"/>
    </xf>
    <xf numFmtId="1" fontId="11" fillId="0" borderId="7" xfId="0" applyNumberFormat="1" applyFont="1" applyBorder="1" applyAlignment="1">
      <alignment horizontal="center" vertical="center" wrapText="1"/>
      <protection locked="0"/>
    </xf>
    <xf numFmtId="0" fontId="11" fillId="0" borderId="14" xfId="0" applyFont="1" applyBorder="1" applyAlignment="1">
      <alignment horizontal="center" wrapText="1"/>
      <protection locked="0"/>
    </xf>
    <xf numFmtId="164" fontId="2" fillId="0" borderId="1" xfId="0" applyNumberFormat="1" applyFont="1" applyBorder="1" applyAlignment="1">
      <alignment wrapText="1"/>
      <protection locked="0"/>
    </xf>
    <xf numFmtId="49" fontId="2" fillId="0" borderId="5" xfId="0" applyNumberFormat="1" applyFont="1" applyBorder="1" applyAlignment="1">
      <alignment horizontal="center"/>
      <protection locked="0"/>
    </xf>
    <xf numFmtId="49" fontId="1" fillId="0" borderId="5" xfId="0" applyNumberFormat="1" applyFont="1" applyBorder="1" applyAlignment="1">
      <alignment horizontal="center"/>
      <protection locked="0"/>
    </xf>
    <xf numFmtId="0" fontId="11" fillId="0" borderId="5" xfId="0" applyFont="1" applyBorder="1" applyAlignment="1">
      <alignment horizontal="center" wrapText="1"/>
      <protection locked="0"/>
    </xf>
    <xf numFmtId="164" fontId="1" fillId="0" borderId="1" xfId="0" applyNumberFormat="1" applyFont="1" applyBorder="1" applyAlignment="1">
      <alignment wrapText="1"/>
      <protection locked="0"/>
    </xf>
    <xf numFmtId="164" fontId="17" fillId="0" borderId="1" xfId="0" applyNumberFormat="1" applyFont="1" applyBorder="1" applyAlignment="1">
      <alignment wrapText="1"/>
      <protection locked="0"/>
    </xf>
    <xf numFmtId="0" fontId="11" fillId="0" borderId="14" xfId="0" applyFont="1" applyBorder="1" applyAlignment="1">
      <alignment horizontal="center"/>
      <protection locked="0"/>
    </xf>
    <xf numFmtId="164" fontId="2" fillId="0" borderId="5" xfId="0" applyNumberFormat="1" applyFont="1" applyBorder="1" applyAlignment="1">
      <alignment wrapText="1"/>
      <protection locked="0"/>
    </xf>
    <xf numFmtId="0" fontId="16" fillId="0" borderId="0" xfId="0" applyFont="1">
      <protection locked="0"/>
    </xf>
    <xf numFmtId="0" fontId="11" fillId="0" borderId="5" xfId="0" applyFont="1" applyBorder="1" applyAlignment="1">
      <alignment horizontal="center"/>
      <protection locked="0"/>
    </xf>
    <xf numFmtId="49" fontId="1" fillId="0" borderId="5" xfId="0" applyNumberFormat="1" applyFont="1" applyFill="1" applyBorder="1" applyAlignment="1">
      <alignment horizontal="center"/>
      <protection locked="0"/>
    </xf>
    <xf numFmtId="49" fontId="11" fillId="0" borderId="14" xfId="0" applyNumberFormat="1" applyFont="1" applyBorder="1" applyAlignment="1">
      <alignment horizontal="center"/>
      <protection locked="0"/>
    </xf>
    <xf numFmtId="164" fontId="17" fillId="0" borderId="3" xfId="0" applyNumberFormat="1" applyFont="1" applyBorder="1" applyAlignment="1">
      <alignment wrapText="1"/>
      <protection locked="0"/>
    </xf>
    <xf numFmtId="49" fontId="1" fillId="0" borderId="5" xfId="0" applyNumberFormat="1" applyFont="1" applyBorder="1" applyAlignment="1">
      <alignment horizontal="center" wrapText="1"/>
      <protection locked="0"/>
    </xf>
    <xf numFmtId="0" fontId="11" fillId="0" borderId="3" xfId="0" applyFont="1" applyBorder="1" applyAlignment="1">
      <alignment horizontal="center"/>
      <protection locked="0"/>
    </xf>
    <xf numFmtId="164" fontId="2" fillId="0" borderId="3" xfId="0" applyNumberFormat="1" applyFont="1" applyBorder="1" applyAlignment="1">
      <alignment wrapText="1"/>
      <protection locked="0"/>
    </xf>
    <xf numFmtId="0" fontId="16" fillId="0" borderId="3" xfId="0" applyFont="1" applyBorder="1" applyAlignment="1">
      <alignment horizontal="center"/>
      <protection locked="0"/>
    </xf>
    <xf numFmtId="49" fontId="1" fillId="0" borderId="1" xfId="0" applyNumberFormat="1" applyFont="1" applyBorder="1" applyAlignment="1">
      <alignment horizontal="center" wrapText="1"/>
      <protection locked="0"/>
    </xf>
    <xf numFmtId="0" fontId="11" fillId="0" borderId="1" xfId="0" applyFont="1" applyBorder="1" applyAlignment="1">
      <alignment horizontal="center"/>
      <protection locked="0"/>
    </xf>
    <xf numFmtId="49" fontId="11" fillId="0" borderId="3" xfId="0" applyNumberFormat="1" applyFont="1" applyBorder="1" applyAlignment="1">
      <alignment horizontal="center"/>
      <protection locked="0"/>
    </xf>
    <xf numFmtId="164" fontId="17" fillId="0" borderId="3" xfId="0" applyNumberFormat="1" applyFont="1" applyBorder="1" applyAlignment="1">
      <alignment horizontal="left" wrapText="1"/>
      <protection locked="0"/>
    </xf>
    <xf numFmtId="164" fontId="17" fillId="0" borderId="14" xfId="0" applyNumberFormat="1" applyFont="1" applyBorder="1" applyAlignment="1">
      <alignment horizontal="left" wrapText="1"/>
      <protection locked="0"/>
    </xf>
    <xf numFmtId="49" fontId="2" fillId="0" borderId="1" xfId="0" applyNumberFormat="1" applyFont="1" applyBorder="1" applyAlignment="1">
      <alignment horizontal="center" wrapText="1"/>
      <protection locked="0"/>
    </xf>
    <xf numFmtId="0" fontId="11" fillId="0" borderId="13" xfId="0" applyFont="1" applyBorder="1" applyAlignment="1">
      <alignment horizontal="center"/>
      <protection locked="0"/>
    </xf>
    <xf numFmtId="0" fontId="16" fillId="0" borderId="1" xfId="0" applyFont="1" applyBorder="1" applyAlignment="1">
      <alignment horizontal="center"/>
      <protection locked="0"/>
    </xf>
    <xf numFmtId="164" fontId="2" fillId="0" borderId="15" xfId="0" applyNumberFormat="1" applyFont="1" applyBorder="1" applyAlignment="1">
      <alignment wrapText="1"/>
      <protection locked="0"/>
    </xf>
    <xf numFmtId="49" fontId="1" fillId="0" borderId="3" xfId="0" applyNumberFormat="1" applyFont="1" applyBorder="1" applyAlignment="1">
      <alignment horizontal="center"/>
      <protection locked="0"/>
    </xf>
    <xf numFmtId="164" fontId="2" fillId="0" borderId="1" xfId="0" applyNumberFormat="1" applyFont="1" applyBorder="1" applyAlignment="1">
      <alignment horizontal="left" wrapText="1"/>
      <protection locked="0"/>
    </xf>
    <xf numFmtId="49" fontId="1" fillId="0" borderId="13" xfId="0" applyNumberFormat="1" applyFont="1" applyBorder="1" applyAlignment="1">
      <alignment horizontal="center"/>
      <protection locked="0"/>
    </xf>
    <xf numFmtId="164" fontId="17" fillId="0" borderId="13" xfId="0" applyNumberFormat="1" applyFont="1" applyBorder="1" applyAlignment="1">
      <alignment horizontal="left" wrapText="1"/>
      <protection locked="0"/>
    </xf>
    <xf numFmtId="49" fontId="1" fillId="0" borderId="14" xfId="0" applyNumberFormat="1" applyFont="1" applyBorder="1" applyAlignment="1">
      <alignment horizontal="center"/>
      <protection locked="0"/>
    </xf>
    <xf numFmtId="164" fontId="17" fillId="0" borderId="14" xfId="0" applyNumberFormat="1" applyFont="1" applyFill="1" applyBorder="1" applyAlignment="1">
      <alignment horizontal="left" wrapText="1"/>
      <protection locked="0"/>
    </xf>
    <xf numFmtId="49" fontId="1" fillId="0" borderId="46" xfId="0" applyNumberFormat="1" applyFont="1" applyBorder="1" applyAlignment="1">
      <alignment horizontal="center"/>
      <protection locked="0"/>
    </xf>
    <xf numFmtId="0" fontId="16" fillId="0" borderId="13" xfId="0" applyFont="1" applyBorder="1" applyAlignment="1">
      <alignment horizontal="center"/>
      <protection locked="0"/>
    </xf>
    <xf numFmtId="49" fontId="1" fillId="0" borderId="15" xfId="0" applyNumberFormat="1" applyFont="1" applyBorder="1" applyAlignment="1">
      <alignment horizontal="center" wrapText="1"/>
      <protection locked="0"/>
    </xf>
    <xf numFmtId="49" fontId="11" fillId="0" borderId="13" xfId="0" applyNumberFormat="1" applyFont="1" applyBorder="1" applyAlignment="1">
      <alignment horizontal="center"/>
      <protection locked="0"/>
    </xf>
    <xf numFmtId="164" fontId="1" fillId="0" borderId="5" xfId="0" applyNumberFormat="1" applyFont="1" applyBorder="1" applyAlignment="1">
      <alignment wrapText="1"/>
      <protection locked="0"/>
    </xf>
    <xf numFmtId="164" fontId="17" fillId="0" borderId="15" xfId="0" applyNumberFormat="1" applyFont="1" applyBorder="1" applyAlignment="1">
      <alignment wrapText="1"/>
      <protection locked="0"/>
    </xf>
    <xf numFmtId="0" fontId="2" fillId="0" borderId="42" xfId="0" applyFont="1" applyBorder="1" applyAlignment="1">
      <alignment horizontal="center"/>
      <protection locked="0"/>
    </xf>
    <xf numFmtId="164" fontId="2" fillId="0" borderId="39" xfId="0" applyNumberFormat="1" applyFont="1" applyBorder="1">
      <protection locked="0"/>
    </xf>
    <xf numFmtId="164" fontId="2" fillId="0" borderId="39" xfId="0" applyNumberFormat="1" applyFont="1" applyBorder="1" applyAlignment="1">
      <alignment horizontal="center"/>
      <protection locked="0"/>
    </xf>
    <xf numFmtId="165" fontId="2" fillId="0" borderId="42" xfId="0" applyNumberFormat="1" applyFont="1" applyBorder="1" applyAlignment="1" applyProtection="1">
      <alignment horizontal="center" vertical="center"/>
    </xf>
    <xf numFmtId="165" fontId="2" fillId="0" borderId="54" xfId="0" applyNumberFormat="1" applyFont="1" applyBorder="1" applyAlignment="1" applyProtection="1">
      <alignment horizontal="center" vertical="center"/>
    </xf>
    <xf numFmtId="165" fontId="2" fillId="0" borderId="43" xfId="0" applyNumberFormat="1" applyFont="1" applyBorder="1" applyAlignment="1" applyProtection="1">
      <alignment horizontal="center" vertical="center"/>
    </xf>
    <xf numFmtId="165" fontId="2" fillId="0" borderId="47" xfId="0" applyNumberFormat="1" applyFont="1" applyBorder="1" applyAlignment="1" applyProtection="1">
      <alignment horizontal="center" vertical="center"/>
    </xf>
    <xf numFmtId="0" fontId="2" fillId="0" borderId="0" xfId="0" applyFont="1">
      <protection locked="0"/>
    </xf>
    <xf numFmtId="0" fontId="16" fillId="0" borderId="39" xfId="0" applyFont="1" applyBorder="1">
      <protection locked="0"/>
    </xf>
    <xf numFmtId="0" fontId="2" fillId="0" borderId="40" xfId="0" applyFont="1" applyBorder="1" applyAlignment="1">
      <alignment wrapText="1"/>
      <protection locked="0"/>
    </xf>
    <xf numFmtId="0" fontId="16" fillId="0" borderId="40" xfId="0" applyFont="1" applyBorder="1" applyAlignment="1">
      <alignment horizontal="center"/>
      <protection locked="0"/>
    </xf>
    <xf numFmtId="0" fontId="11" fillId="0" borderId="39" xfId="0" applyFont="1" applyBorder="1">
      <protection locked="0"/>
    </xf>
    <xf numFmtId="0" fontId="18" fillId="0" borderId="40" xfId="0" applyFont="1" applyBorder="1" applyAlignment="1">
      <alignment vertical="center"/>
      <protection locked="0"/>
    </xf>
    <xf numFmtId="0" fontId="18" fillId="0" borderId="39" xfId="0" applyFont="1" applyBorder="1" applyAlignment="1">
      <alignment horizontal="center"/>
      <protection locked="0"/>
    </xf>
    <xf numFmtId="0" fontId="18" fillId="0" borderId="40" xfId="0" applyFont="1" applyBorder="1" applyAlignment="1">
      <alignment horizontal="center"/>
      <protection locked="0"/>
    </xf>
    <xf numFmtId="0" fontId="2" fillId="0" borderId="39" xfId="0" applyFont="1" applyBorder="1" applyAlignment="1">
      <alignment horizontal="right"/>
      <protection locked="0"/>
    </xf>
    <xf numFmtId="0" fontId="11" fillId="0" borderId="41" xfId="0" applyFont="1" applyBorder="1" applyAlignment="1">
      <alignment horizontal="left"/>
      <protection locked="0"/>
    </xf>
    <xf numFmtId="164" fontId="2" fillId="0" borderId="40" xfId="0" applyNumberFormat="1" applyFont="1" applyBorder="1" applyAlignment="1">
      <alignment horizontal="center"/>
      <protection locked="0"/>
    </xf>
    <xf numFmtId="165" fontId="1" fillId="0" borderId="42" xfId="0" applyNumberFormat="1" applyFont="1" applyBorder="1" applyAlignment="1" applyProtection="1">
      <alignment horizontal="center" vertical="center"/>
    </xf>
    <xf numFmtId="165" fontId="1" fillId="0" borderId="54" xfId="0" applyNumberFormat="1" applyFont="1" applyBorder="1" applyAlignment="1" applyProtection="1">
      <alignment horizontal="center" vertical="center"/>
    </xf>
    <xf numFmtId="165" fontId="1" fillId="0" borderId="43" xfId="0" applyNumberFormat="1" applyFont="1" applyBorder="1" applyAlignment="1" applyProtection="1">
      <alignment horizontal="center" vertical="center"/>
    </xf>
    <xf numFmtId="165" fontId="1" fillId="0" borderId="47" xfId="0" applyNumberFormat="1" applyFont="1" applyBorder="1" applyAlignment="1" applyProtection="1">
      <alignment horizontal="center" vertical="center"/>
    </xf>
    <xf numFmtId="0" fontId="11" fillId="0" borderId="5" xfId="0" applyFont="1" applyBorder="1">
      <protection locked="0"/>
    </xf>
    <xf numFmtId="0" fontId="11" fillId="0" borderId="38" xfId="0" applyFont="1" applyBorder="1">
      <protection locked="0"/>
    </xf>
    <xf numFmtId="165" fontId="1" fillId="0" borderId="14" xfId="0" applyNumberFormat="1" applyFont="1" applyBorder="1" applyAlignment="1" applyProtection="1">
      <alignment horizontal="center" vertical="center"/>
    </xf>
    <xf numFmtId="165" fontId="1" fillId="0" borderId="17" xfId="0" applyNumberFormat="1" applyFont="1" applyBorder="1" applyAlignment="1" applyProtection="1">
      <alignment horizontal="center" vertical="center"/>
    </xf>
    <xf numFmtId="165" fontId="1" fillId="0" borderId="18" xfId="0" applyNumberFormat="1" applyFont="1" applyBorder="1" applyAlignment="1" applyProtection="1">
      <alignment horizontal="center" vertical="center"/>
    </xf>
    <xf numFmtId="165" fontId="1" fillId="0" borderId="19" xfId="0" applyNumberFormat="1" applyFont="1" applyBorder="1" applyAlignment="1" applyProtection="1">
      <alignment horizontal="center" vertical="center"/>
    </xf>
    <xf numFmtId="0" fontId="11" fillId="0" borderId="1" xfId="0" applyFont="1" applyBorder="1">
      <protection locked="0"/>
    </xf>
    <xf numFmtId="0" fontId="11" fillId="0" borderId="16" xfId="0" applyFont="1" applyBorder="1">
      <protection locked="0"/>
    </xf>
    <xf numFmtId="0" fontId="11" fillId="0" borderId="16" xfId="0" applyFont="1" applyBorder="1" applyAlignment="1">
      <alignment wrapText="1"/>
      <protection locked="0"/>
    </xf>
    <xf numFmtId="0" fontId="11" fillId="0" borderId="15" xfId="0" applyFont="1" applyBorder="1">
      <protection locked="0"/>
    </xf>
    <xf numFmtId="0" fontId="11" fillId="0" borderId="49" xfId="0" applyFont="1" applyBorder="1">
      <protection locked="0"/>
    </xf>
    <xf numFmtId="0" fontId="11" fillId="0" borderId="6" xfId="0" applyFont="1" applyBorder="1">
      <protection locked="0"/>
    </xf>
    <xf numFmtId="0" fontId="1" fillId="0" borderId="29" xfId="0" applyFont="1" applyBorder="1" applyAlignment="1">
      <alignment horizontal="right"/>
      <protection locked="0"/>
    </xf>
    <xf numFmtId="0" fontId="11" fillId="0" borderId="28" xfId="0" applyFont="1" applyBorder="1" applyAlignment="1">
      <alignment horizontal="center"/>
      <protection locked="0"/>
    </xf>
    <xf numFmtId="0" fontId="11" fillId="0" borderId="29" xfId="0" applyFont="1" applyBorder="1" applyAlignment="1">
      <alignment horizontal="center"/>
      <protection locked="0"/>
    </xf>
    <xf numFmtId="165" fontId="1" fillId="0" borderId="4" xfId="0" applyNumberFormat="1" applyFont="1" applyBorder="1" applyAlignment="1" applyProtection="1">
      <alignment horizontal="center" vertical="center"/>
    </xf>
    <xf numFmtId="165" fontId="1" fillId="0" borderId="11" xfId="0" applyNumberFormat="1" applyFont="1" applyBorder="1" applyAlignment="1" applyProtection="1">
      <alignment horizontal="center" vertical="center"/>
    </xf>
    <xf numFmtId="165" fontId="1" fillId="0" borderId="8" xfId="0" applyNumberFormat="1" applyFont="1" applyBorder="1" applyAlignment="1" applyProtection="1">
      <alignment horizontal="center" vertical="center"/>
    </xf>
    <xf numFmtId="165" fontId="1" fillId="0" borderId="7" xfId="0" applyNumberFormat="1" applyFont="1" applyBorder="1" applyAlignment="1" applyProtection="1">
      <alignment horizontal="center" vertical="center"/>
    </xf>
    <xf numFmtId="164" fontId="17" fillId="0" borderId="16" xfId="0" applyNumberFormat="1" applyFont="1" applyBorder="1" applyAlignment="1">
      <alignment wrapText="1"/>
      <protection locked="0"/>
    </xf>
    <xf numFmtId="0" fontId="17" fillId="0" borderId="16" xfId="0" applyFont="1" applyBorder="1">
      <protection locked="0"/>
    </xf>
    <xf numFmtId="0" fontId="17" fillId="0" borderId="16" xfId="0" applyFont="1" applyBorder="1" applyAlignment="1">
      <alignment wrapText="1"/>
      <protection locked="0"/>
    </xf>
    <xf numFmtId="0" fontId="11" fillId="0" borderId="30" xfId="0" applyFont="1" applyBorder="1">
      <protection locked="0"/>
    </xf>
    <xf numFmtId="0" fontId="17" fillId="0" borderId="36" xfId="0" applyFont="1" applyBorder="1">
      <protection locked="0"/>
    </xf>
    <xf numFmtId="165" fontId="1" fillId="0" borderId="9" xfId="0" applyNumberFormat="1" applyFont="1" applyBorder="1" applyAlignment="1" applyProtection="1">
      <alignment horizontal="center" vertical="center"/>
    </xf>
    <xf numFmtId="165" fontId="1" fillId="0" borderId="35" xfId="0" applyNumberFormat="1" applyFont="1" applyBorder="1" applyAlignment="1" applyProtection="1">
      <alignment horizontal="center" vertical="center"/>
    </xf>
    <xf numFmtId="165" fontId="1" fillId="0" borderId="10" xfId="0" applyNumberFormat="1" applyFont="1" applyBorder="1" applyAlignment="1" applyProtection="1">
      <alignment horizontal="center" vertical="center"/>
    </xf>
    <xf numFmtId="165" fontId="1" fillId="0" borderId="12" xfId="0" applyNumberFormat="1" applyFont="1" applyBorder="1" applyAlignment="1" applyProtection="1">
      <alignment horizontal="center" vertical="center"/>
    </xf>
    <xf numFmtId="0" fontId="1" fillId="0" borderId="38" xfId="0" applyFont="1" applyBorder="1">
      <protection locked="0"/>
    </xf>
    <xf numFmtId="0" fontId="11" fillId="0" borderId="1" xfId="0" applyFont="1" applyBorder="1" applyAlignment="1">
      <alignment vertical="top"/>
      <protection locked="0"/>
    </xf>
    <xf numFmtId="0" fontId="1" fillId="0" borderId="16" xfId="0" applyFont="1" applyBorder="1">
      <protection locked="0"/>
    </xf>
    <xf numFmtId="0" fontId="11" fillId="0" borderId="1" xfId="0" applyFont="1" applyBorder="1" applyAlignment="1">
      <alignment horizontal="center" vertical="center"/>
      <protection locked="0"/>
    </xf>
    <xf numFmtId="0" fontId="11" fillId="0" borderId="51" xfId="0" applyFont="1" applyBorder="1" applyAlignment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  <protection locked="0"/>
    </xf>
    <xf numFmtId="0" fontId="19" fillId="0" borderId="51" xfId="0" applyFont="1" applyBorder="1" applyAlignment="1">
      <alignment horizontal="center" vertical="center"/>
      <protection locked="0"/>
    </xf>
    <xf numFmtId="165" fontId="17" fillId="0" borderId="3" xfId="0" applyNumberFormat="1" applyFont="1" applyBorder="1" applyAlignment="1" applyProtection="1">
      <alignment horizontal="center" vertical="center"/>
    </xf>
    <xf numFmtId="165" fontId="17" fillId="0" borderId="20" xfId="0" applyNumberFormat="1" applyFont="1" applyBorder="1" applyAlignment="1" applyProtection="1">
      <alignment horizontal="center" vertical="center"/>
    </xf>
    <xf numFmtId="165" fontId="17" fillId="0" borderId="21" xfId="0" applyNumberFormat="1" applyFont="1" applyBorder="1" applyAlignment="1" applyProtection="1">
      <alignment horizontal="center" vertical="center"/>
    </xf>
    <xf numFmtId="165" fontId="17" fillId="0" borderId="22" xfId="0" applyNumberFormat="1" applyFont="1" applyFill="1" applyBorder="1" applyAlignment="1" applyProtection="1">
      <alignment horizontal="center" vertical="center"/>
    </xf>
    <xf numFmtId="0" fontId="17" fillId="0" borderId="45" xfId="0" applyFont="1" applyBorder="1">
      <protection locked="0"/>
    </xf>
    <xf numFmtId="0" fontId="19" fillId="0" borderId="30" xfId="0" applyFont="1" applyBorder="1" applyAlignment="1">
      <alignment horizontal="center"/>
      <protection locked="0"/>
    </xf>
    <xf numFmtId="0" fontId="19" fillId="0" borderId="53" xfId="0" applyFont="1" applyBorder="1" applyAlignment="1">
      <alignment horizontal="center"/>
      <protection locked="0"/>
    </xf>
    <xf numFmtId="165" fontId="17" fillId="0" borderId="9" xfId="0" applyNumberFormat="1" applyFont="1" applyBorder="1" applyAlignment="1" applyProtection="1">
      <alignment horizontal="center" vertical="center"/>
    </xf>
    <xf numFmtId="165" fontId="17" fillId="0" borderId="35" xfId="0" applyNumberFormat="1" applyFont="1" applyBorder="1" applyAlignment="1" applyProtection="1">
      <alignment horizontal="center" vertical="center"/>
    </xf>
    <xf numFmtId="165" fontId="17" fillId="0" borderId="10" xfId="0" applyNumberFormat="1" applyFont="1" applyBorder="1" applyAlignment="1" applyProtection="1">
      <alignment horizontal="center" vertical="center"/>
    </xf>
    <xf numFmtId="165" fontId="17" fillId="0" borderId="12" xfId="0" applyNumberFormat="1" applyFont="1" applyBorder="1" applyAlignment="1" applyProtection="1">
      <alignment horizontal="center" vertical="center"/>
    </xf>
    <xf numFmtId="0" fontId="11" fillId="0" borderId="44" xfId="0" applyFont="1" applyBorder="1" applyAlignment="1">
      <alignment horizontal="center" vertical="center"/>
      <protection locked="0"/>
    </xf>
    <xf numFmtId="165" fontId="11" fillId="0" borderId="44" xfId="0" applyNumberFormat="1" applyFont="1" applyBorder="1">
      <protection locked="0"/>
    </xf>
    <xf numFmtId="0" fontId="1" fillId="0" borderId="44" xfId="0" applyFont="1" applyBorder="1" applyProtection="1"/>
    <xf numFmtId="0" fontId="6" fillId="0" borderId="21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5" fillId="0" borderId="20" xfId="0" applyFont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13" fillId="0" borderId="22" xfId="0" applyFont="1" applyBorder="1" applyProtection="1"/>
    <xf numFmtId="0" fontId="6" fillId="0" borderId="22" xfId="0" applyFont="1" applyBorder="1" applyProtection="1"/>
    <xf numFmtId="0" fontId="7" fillId="2" borderId="20" xfId="0" applyFont="1" applyFill="1" applyBorder="1" applyAlignment="1" applyProtection="1">
      <alignment horizontal="left" vertical="center" wrapText="1"/>
    </xf>
    <xf numFmtId="0" fontId="1" fillId="0" borderId="22" xfId="0" applyFont="1" applyBorder="1" applyProtection="1"/>
    <xf numFmtId="0" fontId="12" fillId="0" borderId="22" xfId="0" applyFont="1" applyBorder="1" applyProtection="1"/>
    <xf numFmtId="0" fontId="3" fillId="0" borderId="54" xfId="0" applyFont="1" applyBorder="1" applyAlignment="1" applyProtection="1">
      <alignment horizontal="left" vertical="center" wrapText="1"/>
    </xf>
    <xf numFmtId="0" fontId="6" fillId="0" borderId="50" xfId="0" applyFont="1" applyBorder="1" applyAlignment="1" applyProtection="1">
      <alignment horizontal="left" vertical="center" wrapText="1"/>
    </xf>
    <xf numFmtId="0" fontId="5" fillId="0" borderId="34" xfId="0" applyFont="1" applyBorder="1" applyProtection="1"/>
    <xf numFmtId="0" fontId="6" fillId="0" borderId="54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9" fillId="2" borderId="21" xfId="0" applyFont="1" applyFill="1" applyBorder="1" applyAlignment="1" applyProtection="1">
      <alignment horizontal="left" vertical="center" wrapText="1"/>
    </xf>
    <xf numFmtId="165" fontId="8" fillId="0" borderId="21" xfId="0" applyNumberFormat="1" applyFont="1" applyBorder="1" applyAlignment="1" applyProtection="1">
      <alignment horizontal="left" vertical="center" wrapText="1"/>
    </xf>
    <xf numFmtId="0" fontId="13" fillId="0" borderId="21" xfId="0" applyFont="1" applyBorder="1" applyAlignment="1" applyProtection="1">
      <alignment horizontal="left"/>
    </xf>
    <xf numFmtId="165" fontId="7" fillId="0" borderId="21" xfId="0" applyNumberFormat="1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/>
    </xf>
    <xf numFmtId="165" fontId="6" fillId="0" borderId="21" xfId="0" applyNumberFormat="1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left"/>
    </xf>
    <xf numFmtId="0" fontId="12" fillId="0" borderId="21" xfId="0" applyFont="1" applyBorder="1" applyAlignment="1" applyProtection="1">
      <alignment horizontal="left"/>
    </xf>
    <xf numFmtId="0" fontId="6" fillId="0" borderId="48" xfId="0" applyFont="1" applyBorder="1" applyAlignment="1" applyProtection="1">
      <alignment horizontal="left" vertical="center" wrapText="1"/>
    </xf>
    <xf numFmtId="165" fontId="6" fillId="2" borderId="48" xfId="0" applyNumberFormat="1" applyFont="1" applyFill="1" applyBorder="1" applyAlignment="1" applyProtection="1">
      <alignment horizontal="left" vertical="center" wrapText="1"/>
    </xf>
    <xf numFmtId="0" fontId="5" fillId="0" borderId="48" xfId="0" applyFont="1" applyBorder="1" applyAlignment="1" applyProtection="1">
      <alignment horizontal="left"/>
    </xf>
    <xf numFmtId="0" fontId="13" fillId="0" borderId="37" xfId="0" applyFont="1" applyBorder="1" applyAlignment="1" applyProtection="1">
      <alignment horizontal="left"/>
    </xf>
    <xf numFmtId="0" fontId="6" fillId="0" borderId="37" xfId="0" applyFont="1" applyBorder="1" applyAlignment="1" applyProtection="1">
      <alignment horizontal="left"/>
    </xf>
    <xf numFmtId="0" fontId="1" fillId="0" borderId="37" xfId="0" applyFont="1" applyBorder="1" applyAlignment="1" applyProtection="1">
      <alignment horizontal="left"/>
    </xf>
    <xf numFmtId="0" fontId="12" fillId="0" borderId="37" xfId="0" applyFont="1" applyBorder="1" applyAlignment="1" applyProtection="1">
      <alignment horizontal="left"/>
    </xf>
    <xf numFmtId="0" fontId="5" fillId="0" borderId="56" xfId="0" applyFont="1" applyBorder="1" applyAlignment="1" applyProtection="1">
      <alignment horizontal="left"/>
    </xf>
    <xf numFmtId="165" fontId="8" fillId="0" borderId="20" xfId="0" applyNumberFormat="1" applyFont="1" applyBorder="1" applyAlignment="1" applyProtection="1">
      <alignment horizontal="center" vertical="center" wrapText="1"/>
    </xf>
    <xf numFmtId="165" fontId="7" fillId="0" borderId="20" xfId="0" applyNumberFormat="1" applyFont="1" applyBorder="1" applyAlignment="1" applyProtection="1">
      <alignment horizontal="center" vertical="center" wrapText="1"/>
    </xf>
    <xf numFmtId="165" fontId="6" fillId="0" borderId="20" xfId="0" applyNumberFormat="1" applyFont="1" applyBorder="1" applyAlignment="1" applyProtection="1">
      <alignment horizontal="center" vertical="center" wrapText="1"/>
    </xf>
    <xf numFmtId="165" fontId="6" fillId="2" borderId="50" xfId="0" applyNumberFormat="1" applyFont="1" applyFill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/>
      <protection locked="0"/>
    </xf>
    <xf numFmtId="0" fontId="11" fillId="0" borderId="52" xfId="0" applyFont="1" applyBorder="1" applyAlignment="1">
      <alignment horizontal="center"/>
      <protection locked="0"/>
    </xf>
    <xf numFmtId="0" fontId="11" fillId="0" borderId="17" xfId="0" applyFont="1" applyBorder="1" applyAlignment="1">
      <alignment horizontal="center"/>
      <protection locked="0"/>
    </xf>
    <xf numFmtId="0" fontId="11" fillId="0" borderId="55" xfId="0" applyFont="1" applyBorder="1" applyAlignment="1">
      <alignment horizontal="center"/>
      <protection locked="0"/>
    </xf>
    <xf numFmtId="164" fontId="17" fillId="0" borderId="13" xfId="0" applyNumberFormat="1" applyFont="1" applyBorder="1" applyAlignment="1">
      <alignment horizontal="left" wrapText="1"/>
      <protection locked="0"/>
    </xf>
    <xf numFmtId="164" fontId="17" fillId="0" borderId="14" xfId="0" applyNumberFormat="1" applyFont="1" applyBorder="1" applyAlignment="1">
      <alignment horizontal="left" wrapText="1"/>
      <protection locked="0"/>
    </xf>
    <xf numFmtId="49" fontId="11" fillId="0" borderId="13" xfId="0" applyNumberFormat="1" applyFont="1" applyBorder="1" applyAlignment="1">
      <alignment horizontal="center"/>
      <protection locked="0"/>
    </xf>
    <xf numFmtId="49" fontId="11" fillId="0" borderId="14" xfId="0" applyNumberFormat="1" applyFont="1" applyBorder="1" applyAlignment="1">
      <alignment horizontal="center"/>
      <protection locked="0"/>
    </xf>
    <xf numFmtId="49" fontId="11" fillId="0" borderId="24" xfId="0" applyNumberFormat="1" applyFont="1" applyBorder="1" applyAlignment="1">
      <alignment horizontal="center"/>
      <protection locked="0"/>
    </xf>
    <xf numFmtId="164" fontId="17" fillId="0" borderId="24" xfId="0" applyNumberFormat="1" applyFont="1" applyBorder="1" applyAlignment="1">
      <alignment horizontal="left" wrapText="1"/>
      <protection locked="0"/>
    </xf>
    <xf numFmtId="0" fontId="11" fillId="0" borderId="1" xfId="0" applyFont="1" applyBorder="1" applyAlignment="1">
      <alignment horizontal="center"/>
      <protection locked="0"/>
    </xf>
    <xf numFmtId="0" fontId="11" fillId="0" borderId="51" xfId="0" applyFont="1" applyBorder="1" applyAlignment="1">
      <alignment horizontal="center"/>
      <protection locked="0"/>
    </xf>
    <xf numFmtId="0" fontId="11" fillId="0" borderId="20" xfId="0" applyFont="1" applyBorder="1" applyAlignment="1">
      <alignment horizontal="center"/>
      <protection locked="0"/>
    </xf>
    <xf numFmtId="0" fontId="11" fillId="0" borderId="37" xfId="0" applyFont="1" applyBorder="1" applyAlignment="1">
      <alignment horizontal="center"/>
      <protection locked="0"/>
    </xf>
    <xf numFmtId="0" fontId="11" fillId="0" borderId="50" xfId="0" applyFont="1" applyBorder="1" applyAlignment="1">
      <alignment horizontal="center"/>
      <protection locked="0"/>
    </xf>
    <xf numFmtId="0" fontId="11" fillId="0" borderId="56" xfId="0" applyFont="1" applyBorder="1" applyAlignment="1">
      <alignment horizontal="center"/>
      <protection locked="0"/>
    </xf>
    <xf numFmtId="49" fontId="1" fillId="0" borderId="13" xfId="0" applyNumberFormat="1" applyFont="1" applyBorder="1" applyAlignment="1">
      <alignment horizontal="center" vertical="center"/>
      <protection locked="0"/>
    </xf>
    <xf numFmtId="49" fontId="1" fillId="0" borderId="24" xfId="0" applyNumberFormat="1" applyFont="1" applyBorder="1" applyAlignment="1">
      <alignment horizontal="center" vertical="center"/>
      <protection locked="0"/>
    </xf>
    <xf numFmtId="49" fontId="1" fillId="0" borderId="14" xfId="0" applyNumberFormat="1" applyFont="1" applyBorder="1" applyAlignment="1">
      <alignment horizontal="center" vertical="center"/>
      <protection locked="0"/>
    </xf>
    <xf numFmtId="164" fontId="17" fillId="0" borderId="13" xfId="0" applyNumberFormat="1" applyFont="1" applyBorder="1" applyAlignment="1">
      <alignment horizontal="left" vertical="center" wrapText="1"/>
      <protection locked="0"/>
    </xf>
    <xf numFmtId="164" fontId="17" fillId="0" borderId="24" xfId="0" applyNumberFormat="1" applyFont="1" applyBorder="1" applyAlignment="1">
      <alignment horizontal="left" vertical="center" wrapText="1"/>
      <protection locked="0"/>
    </xf>
    <xf numFmtId="164" fontId="17" fillId="0" borderId="14" xfId="0" applyNumberFormat="1" applyFont="1" applyBorder="1" applyAlignment="1">
      <alignment horizontal="left" vertical="center" wrapText="1"/>
      <protection locked="0"/>
    </xf>
    <xf numFmtId="49" fontId="1" fillId="0" borderId="13" xfId="0" applyNumberFormat="1" applyFont="1" applyBorder="1" applyAlignment="1">
      <alignment horizontal="center"/>
      <protection locked="0"/>
    </xf>
    <xf numFmtId="49" fontId="1" fillId="0" borderId="24" xfId="0" applyNumberFormat="1" applyFont="1" applyBorder="1" applyAlignment="1">
      <alignment horizontal="center"/>
      <protection locked="0"/>
    </xf>
    <xf numFmtId="49" fontId="1" fillId="0" borderId="14" xfId="0" applyNumberFormat="1" applyFont="1" applyBorder="1" applyAlignment="1">
      <alignment horizontal="center"/>
      <protection locked="0"/>
    </xf>
    <xf numFmtId="164" fontId="17" fillId="0" borderId="13" xfId="0" applyNumberFormat="1" applyFont="1" applyBorder="1" applyAlignment="1">
      <alignment horizontal="center" wrapText="1"/>
      <protection locked="0"/>
    </xf>
    <xf numFmtId="164" fontId="17" fillId="0" borderId="24" xfId="0" applyNumberFormat="1" applyFont="1" applyBorder="1" applyAlignment="1">
      <alignment horizontal="center" wrapText="1"/>
      <protection locked="0"/>
    </xf>
    <xf numFmtId="164" fontId="17" fillId="0" borderId="14" xfId="0" applyNumberFormat="1" applyFont="1" applyBorder="1" applyAlignment="1">
      <alignment horizontal="center" wrapText="1"/>
      <protection locked="0"/>
    </xf>
    <xf numFmtId="0" fontId="15" fillId="0" borderId="23" xfId="0" applyFont="1" applyBorder="1" applyAlignment="1">
      <alignment horizontal="center" vertical="center" textRotation="90" wrapText="1"/>
      <protection locked="0"/>
    </xf>
    <xf numFmtId="0" fontId="15" fillId="0" borderId="24" xfId="0" applyFont="1" applyBorder="1" applyAlignment="1">
      <alignment horizontal="center" vertical="center" textRotation="90" wrapText="1"/>
      <protection locked="0"/>
    </xf>
    <xf numFmtId="0" fontId="15" fillId="0" borderId="26" xfId="0" applyFont="1" applyBorder="1" applyAlignment="1">
      <alignment horizontal="center" vertical="center" textRotation="90" wrapText="1"/>
      <protection locked="0"/>
    </xf>
    <xf numFmtId="0" fontId="16" fillId="0" borderId="6" xfId="0" applyFont="1" applyBorder="1" applyAlignment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  <protection locked="0"/>
    </xf>
    <xf numFmtId="0" fontId="1" fillId="0" borderId="2" xfId="0" applyFont="1" applyBorder="1">
      <protection locked="0"/>
    </xf>
    <xf numFmtId="0" fontId="16" fillId="0" borderId="23" xfId="0" applyFont="1" applyBorder="1" applyAlignment="1">
      <alignment horizontal="center" vertical="center" wrapText="1"/>
      <protection locked="0"/>
    </xf>
    <xf numFmtId="0" fontId="16" fillId="0" borderId="24" xfId="0" applyFont="1" applyBorder="1" applyAlignment="1">
      <alignment horizontal="center" vertical="center" wrapText="1"/>
      <protection locked="0"/>
    </xf>
    <xf numFmtId="0" fontId="16" fillId="0" borderId="26" xfId="0" applyFont="1" applyBorder="1" applyAlignment="1">
      <alignment horizontal="center" vertical="center" wrapText="1"/>
      <protection locked="0"/>
    </xf>
    <xf numFmtId="0" fontId="16" fillId="0" borderId="23" xfId="0" applyFont="1" applyBorder="1" applyAlignment="1">
      <alignment horizontal="center" vertical="center" textRotation="90" wrapText="1"/>
      <protection locked="0"/>
    </xf>
    <xf numFmtId="0" fontId="16" fillId="0" borderId="24" xfId="0" applyFont="1" applyBorder="1" applyAlignment="1">
      <alignment horizontal="center" vertical="center" textRotation="90" wrapText="1"/>
      <protection locked="0"/>
    </xf>
    <xf numFmtId="0" fontId="16" fillId="0" borderId="26" xfId="0" applyFont="1" applyBorder="1" applyAlignment="1">
      <alignment horizontal="center" vertical="center" textRotation="90" wrapText="1"/>
      <protection locked="0"/>
    </xf>
    <xf numFmtId="165" fontId="16" fillId="0" borderId="4" xfId="0" applyNumberFormat="1" applyFont="1" applyBorder="1" applyAlignment="1">
      <alignment horizontal="center" vertical="center" wrapText="1"/>
      <protection locked="0"/>
    </xf>
    <xf numFmtId="165" fontId="1" fillId="0" borderId="3" xfId="0" applyNumberFormat="1" applyFont="1" applyBorder="1" applyAlignment="1">
      <alignment horizontal="center" vertical="center"/>
      <protection locked="0"/>
    </xf>
    <xf numFmtId="165" fontId="1" fillId="0" borderId="9" xfId="0" applyNumberFormat="1" applyFont="1" applyBorder="1">
      <protection locked="0"/>
    </xf>
    <xf numFmtId="165" fontId="16" fillId="0" borderId="6" xfId="0" applyNumberFormat="1" applyFont="1" applyBorder="1" applyAlignment="1">
      <alignment horizontal="center" vertical="center" wrapText="1"/>
      <protection locked="0"/>
    </xf>
    <xf numFmtId="165" fontId="16" fillId="0" borderId="31" xfId="0" applyNumberFormat="1" applyFont="1" applyBorder="1" applyAlignment="1">
      <alignment horizontal="center" vertical="center" wrapText="1"/>
      <protection locked="0"/>
    </xf>
    <xf numFmtId="165" fontId="16" fillId="0" borderId="32" xfId="0" applyNumberFormat="1" applyFont="1" applyBorder="1" applyAlignment="1">
      <alignment horizontal="center" vertical="center" wrapText="1"/>
      <protection locked="0"/>
    </xf>
    <xf numFmtId="165" fontId="16" fillId="0" borderId="1" xfId="0" applyNumberFormat="1" applyFont="1" applyBorder="1" applyAlignment="1">
      <alignment horizontal="center" vertical="center"/>
      <protection locked="0"/>
    </xf>
    <xf numFmtId="165" fontId="16" fillId="0" borderId="33" xfId="0" applyNumberFormat="1" applyFont="1" applyBorder="1" applyAlignment="1">
      <alignment horizontal="center" vertical="center"/>
      <protection locked="0"/>
    </xf>
    <xf numFmtId="165" fontId="16" fillId="0" borderId="34" xfId="0" applyNumberFormat="1" applyFont="1" applyBorder="1" applyAlignment="1">
      <alignment horizontal="center" vertical="center" wrapText="1"/>
      <protection locked="0"/>
    </xf>
    <xf numFmtId="165" fontId="16" fillId="0" borderId="25" xfId="0" applyNumberFormat="1" applyFont="1" applyBorder="1" applyAlignment="1">
      <alignment horizontal="center" vertical="center" wrapText="1"/>
      <protection locked="0"/>
    </xf>
    <xf numFmtId="165" fontId="16" fillId="0" borderId="27" xfId="0" applyNumberFormat="1" applyFont="1" applyBorder="1" applyAlignment="1">
      <alignment horizontal="center" vertical="center" wrapText="1"/>
      <protection locked="0"/>
    </xf>
    <xf numFmtId="165" fontId="16" fillId="0" borderId="20" xfId="0" applyNumberFormat="1" applyFont="1" applyBorder="1" applyAlignment="1">
      <alignment horizontal="center" vertical="center"/>
      <protection locked="0"/>
    </xf>
    <xf numFmtId="165" fontId="1" fillId="0" borderId="35" xfId="0" applyNumberFormat="1" applyFont="1" applyBorder="1">
      <protection locked="0"/>
    </xf>
    <xf numFmtId="165" fontId="16" fillId="0" borderId="21" xfId="0" applyNumberFormat="1" applyFont="1" applyBorder="1" applyAlignment="1">
      <alignment horizontal="center" vertical="center" wrapText="1"/>
      <protection locked="0"/>
    </xf>
    <xf numFmtId="165" fontId="1" fillId="0" borderId="10" xfId="0" applyNumberFormat="1" applyFont="1" applyBorder="1">
      <protection locked="0"/>
    </xf>
    <xf numFmtId="49" fontId="11" fillId="0" borderId="13" xfId="0" applyNumberFormat="1" applyFont="1" applyBorder="1" applyAlignment="1">
      <alignment horizontal="center" vertical="center"/>
      <protection locked="0"/>
    </xf>
    <xf numFmtId="49" fontId="11" fillId="0" borderId="14" xfId="0" applyNumberFormat="1" applyFont="1" applyBorder="1" applyAlignment="1">
      <alignment horizontal="center" vertical="center"/>
      <protection locked="0"/>
    </xf>
    <xf numFmtId="165" fontId="9" fillId="0" borderId="20" xfId="0" applyNumberFormat="1" applyFont="1" applyBorder="1" applyAlignment="1" applyProtection="1">
      <alignment horizontal="center" vertical="center" wrapText="1"/>
    </xf>
    <xf numFmtId="165" fontId="9" fillId="0" borderId="22" xfId="0" applyNumberFormat="1" applyFont="1" applyBorder="1" applyAlignment="1" applyProtection="1">
      <alignment horizontal="center" vertical="center" wrapText="1"/>
    </xf>
    <xf numFmtId="165" fontId="7" fillId="0" borderId="20" xfId="0" applyNumberFormat="1" applyFont="1" applyBorder="1" applyAlignment="1" applyProtection="1">
      <alignment horizontal="center" vertical="center" wrapText="1"/>
    </xf>
    <xf numFmtId="165" fontId="7" fillId="0" borderId="22" xfId="0" applyNumberFormat="1" applyFont="1" applyBorder="1" applyAlignment="1" applyProtection="1">
      <alignment horizontal="center" vertical="center" wrapText="1"/>
    </xf>
    <xf numFmtId="165" fontId="6" fillId="0" borderId="20" xfId="0" applyNumberFormat="1" applyFont="1" applyBorder="1" applyAlignment="1" applyProtection="1">
      <alignment horizontal="center" vertical="center" wrapText="1"/>
    </xf>
    <xf numFmtId="165" fontId="6" fillId="0" borderId="22" xfId="0" applyNumberFormat="1" applyFont="1" applyBorder="1" applyAlignment="1" applyProtection="1">
      <alignment horizontal="center" vertical="center" wrapText="1"/>
    </xf>
    <xf numFmtId="165" fontId="14" fillId="0" borderId="0" xfId="0" applyNumberFormat="1" applyFont="1" applyAlignment="1">
      <alignment horizontal="center" vertical="center"/>
      <protection locked="0"/>
    </xf>
    <xf numFmtId="165" fontId="6" fillId="2" borderId="20" xfId="0" applyNumberFormat="1" applyFont="1" applyFill="1" applyBorder="1" applyAlignment="1" applyProtection="1">
      <alignment horizontal="center" vertical="center" wrapText="1"/>
    </xf>
    <xf numFmtId="165" fontId="6" fillId="2" borderId="22" xfId="0" applyNumberFormat="1" applyFont="1" applyFill="1" applyBorder="1" applyAlignment="1" applyProtection="1">
      <alignment horizontal="center" vertical="center" wrapText="1"/>
    </xf>
    <xf numFmtId="165" fontId="3" fillId="0" borderId="20" xfId="0" applyNumberFormat="1" applyFont="1" applyBorder="1" applyAlignment="1" applyProtection="1">
      <alignment horizontal="center" vertical="center" wrapText="1"/>
    </xf>
    <xf numFmtId="165" fontId="3" fillId="0" borderId="22" xfId="0" applyNumberFormat="1" applyFont="1" applyBorder="1" applyAlignment="1" applyProtection="1">
      <alignment horizontal="center" vertical="center" wrapText="1"/>
    </xf>
    <xf numFmtId="165" fontId="4" fillId="0" borderId="20" xfId="0" applyNumberFormat="1" applyFont="1" applyBorder="1" applyAlignment="1" applyProtection="1">
      <alignment horizontal="center" vertical="center" wrapText="1"/>
    </xf>
    <xf numFmtId="165" fontId="4" fillId="0" borderId="22" xfId="0" applyNumberFormat="1" applyFont="1" applyBorder="1" applyAlignment="1" applyProtection="1">
      <alignment horizontal="center" vertical="center" wrapText="1"/>
    </xf>
    <xf numFmtId="165" fontId="3" fillId="0" borderId="54" xfId="0" applyNumberFormat="1" applyFont="1" applyBorder="1" applyAlignment="1" applyProtection="1">
      <alignment horizontal="center" vertical="center" wrapText="1"/>
    </xf>
    <xf numFmtId="165" fontId="3" fillId="0" borderId="47" xfId="0" applyNumberFormat="1" applyFont="1" applyBorder="1" applyAlignment="1" applyProtection="1">
      <alignment horizontal="center" vertical="center" wrapText="1"/>
    </xf>
    <xf numFmtId="165" fontId="4" fillId="0" borderId="54" xfId="0" applyNumberFormat="1" applyFont="1" applyBorder="1" applyAlignment="1" applyProtection="1">
      <alignment horizontal="center" vertical="center" wrapText="1"/>
    </xf>
    <xf numFmtId="165" fontId="4" fillId="0" borderId="47" xfId="0" applyNumberFormat="1" applyFont="1" applyBorder="1" applyAlignment="1" applyProtection="1">
      <alignment horizontal="center" vertical="center" wrapText="1"/>
    </xf>
    <xf numFmtId="165" fontId="3" fillId="0" borderId="11" xfId="0" applyNumberFormat="1" applyFont="1" applyBorder="1" applyAlignment="1" applyProtection="1">
      <alignment horizontal="center" vertical="center" wrapText="1"/>
    </xf>
    <xf numFmtId="165" fontId="3" fillId="0" borderId="7" xfId="0" applyNumberFormat="1" applyFont="1" applyBorder="1" applyAlignment="1" applyProtection="1">
      <alignment horizontal="center" vertical="center" wrapText="1"/>
    </xf>
    <xf numFmtId="165" fontId="3" fillId="0" borderId="35" xfId="0" applyNumberFormat="1" applyFont="1" applyBorder="1" applyAlignment="1" applyProtection="1">
      <alignment horizontal="center" vertical="center" wrapText="1"/>
    </xf>
    <xf numFmtId="165" fontId="3" fillId="0" borderId="12" xfId="0" applyNumberFormat="1" applyFont="1" applyBorder="1" applyAlignment="1" applyProtection="1">
      <alignment horizontal="center" vertical="center" wrapText="1"/>
    </xf>
    <xf numFmtId="165" fontId="4" fillId="0" borderId="17" xfId="0" applyNumberFormat="1" applyFont="1" applyBorder="1" applyAlignment="1" applyProtection="1">
      <alignment horizontal="center" vertical="center" wrapText="1"/>
    </xf>
    <xf numFmtId="165" fontId="4" fillId="0" borderId="19" xfId="0" applyNumberFormat="1" applyFont="1" applyBorder="1" applyAlignment="1" applyProtection="1">
      <alignment horizontal="center" vertical="center" wrapText="1"/>
    </xf>
    <xf numFmtId="165" fontId="5" fillId="0" borderId="20" xfId="0" applyNumberFormat="1" applyFont="1" applyBorder="1" applyAlignment="1" applyProtection="1">
      <alignment horizontal="center" vertical="center" wrapText="1"/>
    </xf>
    <xf numFmtId="165" fontId="5" fillId="0" borderId="22" xfId="0" applyNumberFormat="1" applyFont="1" applyBorder="1" applyAlignment="1" applyProtection="1">
      <alignment horizontal="center" vertical="center" wrapText="1"/>
    </xf>
    <xf numFmtId="165" fontId="8" fillId="0" borderId="20" xfId="0" applyNumberFormat="1" applyFont="1" applyBorder="1" applyAlignment="1" applyProtection="1">
      <alignment horizontal="center" vertical="center" wrapText="1"/>
    </xf>
    <xf numFmtId="165" fontId="8" fillId="0" borderId="22" xfId="0" applyNumberFormat="1" applyFont="1" applyBorder="1" applyAlignment="1" applyProtection="1">
      <alignment horizontal="center" vertical="center" wrapText="1"/>
    </xf>
    <xf numFmtId="165" fontId="8" fillId="2" borderId="20" xfId="0" applyNumberFormat="1" applyFont="1" applyFill="1" applyBorder="1" applyAlignment="1" applyProtection="1">
      <alignment horizontal="center" vertical="center" wrapText="1"/>
    </xf>
    <xf numFmtId="165" fontId="8" fillId="2" borderId="22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57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58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18" xfId="0" applyFont="1" applyBorder="1" applyAlignment="1" applyProtection="1">
      <alignment horizontal="left" vertical="center" wrapText="1"/>
    </xf>
    <xf numFmtId="0" fontId="4" fillId="0" borderId="55" xfId="0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37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37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left" vertical="center" wrapText="1"/>
    </xf>
    <xf numFmtId="0" fontId="3" fillId="0" borderId="37" xfId="0" applyFont="1" applyBorder="1" applyAlignment="1" applyProtection="1">
      <alignment horizontal="left" vertical="center" wrapText="1"/>
    </xf>
    <xf numFmtId="0" fontId="3" fillId="0" borderId="43" xfId="0" applyFont="1" applyBorder="1" applyAlignment="1" applyProtection="1">
      <alignment horizontal="left" vertical="center" wrapText="1"/>
    </xf>
    <xf numFmtId="0" fontId="3" fillId="0" borderId="59" xfId="0" applyFont="1" applyBorder="1" applyAlignment="1" applyProtection="1">
      <alignment horizontal="left" vertical="center" wrapText="1"/>
    </xf>
    <xf numFmtId="0" fontId="10" fillId="0" borderId="43" xfId="0" applyFont="1" applyBorder="1" applyAlignment="1" applyProtection="1">
      <alignment horizontal="left" vertical="center" wrapText="1"/>
    </xf>
    <xf numFmtId="0" fontId="10" fillId="0" borderId="59" xfId="0" applyFont="1" applyBorder="1" applyAlignment="1" applyProtection="1">
      <alignment horizontal="left" vertical="center" wrapText="1"/>
    </xf>
    <xf numFmtId="0" fontId="4" fillId="0" borderId="43" xfId="0" applyFont="1" applyBorder="1" applyAlignment="1" applyProtection="1">
      <alignment horizontal="left" vertical="center" wrapText="1"/>
    </xf>
    <xf numFmtId="0" fontId="4" fillId="0" borderId="59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left" vertical="center" wrapText="1"/>
    </xf>
    <xf numFmtId="0" fontId="4" fillId="0" borderId="37" xfId="0" applyFont="1" applyBorder="1" applyAlignment="1" applyProtection="1">
      <alignment horizontal="left" vertical="center" wrapText="1"/>
    </xf>
    <xf numFmtId="0" fontId="9" fillId="0" borderId="21" xfId="0" applyFont="1" applyFill="1" applyBorder="1" applyAlignment="1" applyProtection="1">
      <alignment horizontal="left" vertical="center" wrapText="1"/>
    </xf>
    <xf numFmtId="0" fontId="9" fillId="0" borderId="37" xfId="0" applyFont="1" applyFill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37" xfId="0" applyFont="1" applyBorder="1" applyAlignment="1" applyProtection="1">
      <alignment horizontal="left" vertical="center" wrapText="1"/>
    </xf>
    <xf numFmtId="0" fontId="7" fillId="2" borderId="21" xfId="0" applyFont="1" applyFill="1" applyBorder="1" applyAlignment="1" applyProtection="1">
      <alignment horizontal="left" vertical="center" wrapText="1"/>
    </xf>
    <xf numFmtId="0" fontId="7" fillId="2" borderId="37" xfId="0" applyFont="1" applyFill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left" vertical="center" wrapText="1"/>
    </xf>
    <xf numFmtId="0" fontId="9" fillId="0" borderId="37" xfId="0" applyFont="1" applyBorder="1" applyAlignment="1" applyProtection="1">
      <alignment horizontal="left" vertical="center" wrapText="1"/>
    </xf>
    <xf numFmtId="0" fontId="9" fillId="2" borderId="21" xfId="0" applyFont="1" applyFill="1" applyBorder="1" applyAlignment="1" applyProtection="1">
      <alignment horizontal="left" vertical="center" wrapText="1"/>
    </xf>
    <xf numFmtId="0" fontId="9" fillId="2" borderId="37" xfId="0" applyFont="1" applyFill="1" applyBorder="1" applyAlignment="1" applyProtection="1">
      <alignment horizontal="left" vertical="center" wrapText="1"/>
    </xf>
    <xf numFmtId="0" fontId="8" fillId="2" borderId="21" xfId="0" applyFont="1" applyFill="1" applyBorder="1" applyAlignment="1" applyProtection="1">
      <alignment horizontal="left" vertical="center" wrapText="1"/>
    </xf>
    <xf numFmtId="0" fontId="8" fillId="2" borderId="37" xfId="0" applyFont="1" applyFill="1" applyBorder="1" applyAlignment="1" applyProtection="1">
      <alignment horizontal="left" vertical="center" wrapText="1"/>
    </xf>
  </cellXfs>
  <cellStyles count="1">
    <cellStyle name="Įprastas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2"/>
  <sheetViews>
    <sheetView tabSelected="1" zoomScale="115" zoomScaleNormal="115" zoomScaleSheetLayoutView="100" zoomScalePageLayoutView="160" workbookViewId="0">
      <selection activeCell="A2" sqref="A2:H2"/>
    </sheetView>
  </sheetViews>
  <sheetFormatPr defaultColWidth="9.33203125" defaultRowHeight="12" x14ac:dyDescent="0.25"/>
  <cols>
    <col min="1" max="1" width="6.6640625" style="14" customWidth="1"/>
    <col min="2" max="2" width="49.44140625" style="15" customWidth="1"/>
    <col min="3" max="4" width="6.6640625" style="16" customWidth="1"/>
    <col min="5" max="7" width="10.5546875" style="26" customWidth="1"/>
    <col min="8" max="8" width="10.109375" style="26" customWidth="1"/>
    <col min="9" max="16384" width="9.33203125" style="15"/>
  </cols>
  <sheetData>
    <row r="1" spans="1:8" x14ac:dyDescent="0.25">
      <c r="E1" s="17"/>
      <c r="F1" s="17"/>
      <c r="G1" s="17"/>
      <c r="H1" s="17"/>
    </row>
    <row r="2" spans="1:8" s="18" customFormat="1" ht="35.25" customHeight="1" x14ac:dyDescent="0.25">
      <c r="A2" s="278" t="s">
        <v>227</v>
      </c>
      <c r="B2" s="278"/>
      <c r="C2" s="278"/>
      <c r="D2" s="278"/>
      <c r="E2" s="278"/>
      <c r="F2" s="278"/>
      <c r="G2" s="278"/>
      <c r="H2" s="278"/>
    </row>
    <row r="3" spans="1:8" s="18" customFormat="1" ht="18" customHeight="1" thickBot="1" x14ac:dyDescent="0.3">
      <c r="A3" s="13"/>
      <c r="B3" s="13"/>
      <c r="C3" s="19"/>
      <c r="H3" s="19" t="s">
        <v>162</v>
      </c>
    </row>
    <row r="4" spans="1:8" s="20" customFormat="1" ht="29.25" customHeight="1" x14ac:dyDescent="0.35">
      <c r="A4" s="186" t="s">
        <v>5</v>
      </c>
      <c r="B4" s="274" t="s">
        <v>228</v>
      </c>
      <c r="C4" s="274"/>
      <c r="D4" s="274"/>
      <c r="E4" s="274"/>
      <c r="F4" s="275"/>
      <c r="G4" s="262" t="s">
        <v>229</v>
      </c>
      <c r="H4" s="263"/>
    </row>
    <row r="5" spans="1:8" s="18" customFormat="1" ht="6" customHeight="1" thickBot="1" x14ac:dyDescent="0.3">
      <c r="A5" s="187"/>
      <c r="B5" s="276"/>
      <c r="C5" s="276"/>
      <c r="D5" s="276"/>
      <c r="E5" s="276"/>
      <c r="F5" s="277"/>
      <c r="G5" s="264"/>
      <c r="H5" s="265"/>
    </row>
    <row r="6" spans="1:8" s="18" customFormat="1" ht="34.5" customHeight="1" x14ac:dyDescent="0.25">
      <c r="A6" s="164" t="s">
        <v>178</v>
      </c>
      <c r="B6" s="279" t="s">
        <v>230</v>
      </c>
      <c r="C6" s="279"/>
      <c r="D6" s="279"/>
      <c r="E6" s="279"/>
      <c r="F6" s="280"/>
      <c r="G6" s="266">
        <f>SUM(G7,G9,G13)</f>
        <v>15966</v>
      </c>
      <c r="H6" s="267"/>
    </row>
    <row r="7" spans="1:8" s="18" customFormat="1" ht="33" customHeight="1" x14ac:dyDescent="0.25">
      <c r="A7" s="151" t="s">
        <v>21</v>
      </c>
      <c r="B7" s="281" t="s">
        <v>231</v>
      </c>
      <c r="C7" s="281"/>
      <c r="D7" s="281"/>
      <c r="E7" s="281"/>
      <c r="F7" s="282"/>
      <c r="G7" s="268">
        <f>SUM(G8:G8)</f>
        <v>15814</v>
      </c>
      <c r="H7" s="269"/>
    </row>
    <row r="8" spans="1:8" s="18" customFormat="1" ht="22.2" customHeight="1" x14ac:dyDescent="0.25">
      <c r="A8" s="152" t="s">
        <v>232</v>
      </c>
      <c r="B8" s="283" t="s">
        <v>231</v>
      </c>
      <c r="C8" s="283"/>
      <c r="D8" s="283"/>
      <c r="E8" s="283"/>
      <c r="F8" s="284"/>
      <c r="G8" s="249">
        <v>15814</v>
      </c>
      <c r="H8" s="250"/>
    </row>
    <row r="9" spans="1:8" s="18" customFormat="1" ht="22.2" customHeight="1" x14ac:dyDescent="0.25">
      <c r="A9" s="153" t="s">
        <v>233</v>
      </c>
      <c r="B9" s="285" t="s">
        <v>234</v>
      </c>
      <c r="C9" s="285"/>
      <c r="D9" s="285"/>
      <c r="E9" s="285"/>
      <c r="F9" s="286"/>
      <c r="G9" s="254">
        <f>SUM(G10:G12)</f>
        <v>130</v>
      </c>
      <c r="H9" s="255"/>
    </row>
    <row r="10" spans="1:8" s="18" customFormat="1" ht="25.95" customHeight="1" x14ac:dyDescent="0.25">
      <c r="A10" s="152" t="s">
        <v>235</v>
      </c>
      <c r="B10" s="283" t="s">
        <v>236</v>
      </c>
      <c r="C10" s="283"/>
      <c r="D10" s="283"/>
      <c r="E10" s="283"/>
      <c r="F10" s="284"/>
      <c r="G10" s="249">
        <v>8</v>
      </c>
      <c r="H10" s="250"/>
    </row>
    <row r="11" spans="1:8" s="18" customFormat="1" ht="33.75" customHeight="1" x14ac:dyDescent="0.25">
      <c r="A11" s="152" t="s">
        <v>237</v>
      </c>
      <c r="B11" s="283" t="s">
        <v>238</v>
      </c>
      <c r="C11" s="283"/>
      <c r="D11" s="283"/>
      <c r="E11" s="283"/>
      <c r="F11" s="284"/>
      <c r="G11" s="249">
        <v>2</v>
      </c>
      <c r="H11" s="250"/>
    </row>
    <row r="12" spans="1:8" s="18" customFormat="1" ht="30.75" customHeight="1" x14ac:dyDescent="0.25">
      <c r="A12" s="152" t="s">
        <v>239</v>
      </c>
      <c r="B12" s="283" t="s">
        <v>240</v>
      </c>
      <c r="C12" s="283"/>
      <c r="D12" s="283"/>
      <c r="E12" s="283"/>
      <c r="F12" s="284"/>
      <c r="G12" s="249">
        <v>120</v>
      </c>
      <c r="H12" s="250"/>
    </row>
    <row r="13" spans="1:8" s="18" customFormat="1" ht="30" customHeight="1" x14ac:dyDescent="0.25">
      <c r="A13" s="153" t="s">
        <v>241</v>
      </c>
      <c r="B13" s="285" t="s">
        <v>242</v>
      </c>
      <c r="C13" s="285"/>
      <c r="D13" s="285"/>
      <c r="E13" s="285"/>
      <c r="F13" s="286"/>
      <c r="G13" s="254">
        <f>SUM(G14:G14)</f>
        <v>22</v>
      </c>
      <c r="H13" s="255"/>
    </row>
    <row r="14" spans="1:8" s="18" customFormat="1" ht="29.25" customHeight="1" x14ac:dyDescent="0.25">
      <c r="A14" s="152" t="s">
        <v>243</v>
      </c>
      <c r="B14" s="283" t="s">
        <v>244</v>
      </c>
      <c r="C14" s="283"/>
      <c r="D14" s="283"/>
      <c r="E14" s="283"/>
      <c r="F14" s="284"/>
      <c r="G14" s="249">
        <v>22</v>
      </c>
      <c r="H14" s="250"/>
    </row>
    <row r="15" spans="1:8" s="21" customFormat="1" ht="30.6" customHeight="1" x14ac:dyDescent="0.3">
      <c r="A15" s="150" t="s">
        <v>179</v>
      </c>
      <c r="B15" s="293" t="s">
        <v>245</v>
      </c>
      <c r="C15" s="293"/>
      <c r="D15" s="293"/>
      <c r="E15" s="293"/>
      <c r="F15" s="294"/>
      <c r="G15" s="256">
        <f>SUM(G16,G53)</f>
        <v>8445.8110000000015</v>
      </c>
      <c r="H15" s="257"/>
    </row>
    <row r="16" spans="1:8" s="18" customFormat="1" ht="33.75" customHeight="1" x14ac:dyDescent="0.25">
      <c r="A16" s="153" t="s">
        <v>148</v>
      </c>
      <c r="B16" s="285" t="s">
        <v>246</v>
      </c>
      <c r="C16" s="285"/>
      <c r="D16" s="285"/>
      <c r="E16" s="285"/>
      <c r="F16" s="286"/>
      <c r="G16" s="254">
        <f>SUM(G18,G39,G40:G40,G41,G43,G45,G50,G51)</f>
        <v>6793.1070000000009</v>
      </c>
      <c r="H16" s="255"/>
    </row>
    <row r="17" spans="1:8" s="18" customFormat="1" ht="23.25" customHeight="1" x14ac:dyDescent="0.25">
      <c r="A17" s="154" t="s">
        <v>247</v>
      </c>
      <c r="B17" s="297" t="s">
        <v>248</v>
      </c>
      <c r="C17" s="297"/>
      <c r="D17" s="297"/>
      <c r="E17" s="297"/>
      <c r="F17" s="298"/>
      <c r="G17" s="247">
        <f>SUM(G18,G39,G40)</f>
        <v>6523.7260000000006</v>
      </c>
      <c r="H17" s="248"/>
    </row>
    <row r="18" spans="1:8" s="18" customFormat="1" ht="27.75" customHeight="1" x14ac:dyDescent="0.25">
      <c r="A18" s="185" t="s">
        <v>249</v>
      </c>
      <c r="B18" s="283" t="s">
        <v>250</v>
      </c>
      <c r="C18" s="283"/>
      <c r="D18" s="283"/>
      <c r="E18" s="283"/>
      <c r="F18" s="284"/>
      <c r="G18" s="249">
        <f>SUM(G19:G38)</f>
        <v>1490.3260000000005</v>
      </c>
      <c r="H18" s="250"/>
    </row>
    <row r="19" spans="1:8" s="18" customFormat="1" ht="27.75" customHeight="1" x14ac:dyDescent="0.25">
      <c r="A19" s="152"/>
      <c r="B19" s="283" t="s">
        <v>251</v>
      </c>
      <c r="C19" s="283"/>
      <c r="D19" s="283"/>
      <c r="E19" s="283"/>
      <c r="F19" s="284"/>
      <c r="G19" s="249">
        <v>0.1</v>
      </c>
      <c r="H19" s="250"/>
    </row>
    <row r="20" spans="1:8" s="18" customFormat="1" ht="31.95" customHeight="1" x14ac:dyDescent="0.25">
      <c r="A20" s="152"/>
      <c r="B20" s="283" t="s">
        <v>252</v>
      </c>
      <c r="C20" s="283"/>
      <c r="D20" s="283"/>
      <c r="E20" s="283"/>
      <c r="F20" s="284"/>
      <c r="G20" s="252">
        <v>12.2</v>
      </c>
      <c r="H20" s="253"/>
    </row>
    <row r="21" spans="1:8" s="18" customFormat="1" ht="25.5" customHeight="1" x14ac:dyDescent="0.25">
      <c r="A21" s="152"/>
      <c r="B21" s="283" t="s">
        <v>253</v>
      </c>
      <c r="C21" s="283"/>
      <c r="D21" s="283"/>
      <c r="E21" s="283"/>
      <c r="F21" s="284"/>
      <c r="G21" s="252">
        <v>18.28</v>
      </c>
      <c r="H21" s="253"/>
    </row>
    <row r="22" spans="1:8" s="18" customFormat="1" ht="21" customHeight="1" x14ac:dyDescent="0.25">
      <c r="A22" s="152"/>
      <c r="B22" s="283" t="s">
        <v>254</v>
      </c>
      <c r="C22" s="283"/>
      <c r="D22" s="283"/>
      <c r="E22" s="283"/>
      <c r="F22" s="284"/>
      <c r="G22" s="249">
        <v>106.5</v>
      </c>
      <c r="H22" s="250"/>
    </row>
    <row r="23" spans="1:8" s="18" customFormat="1" ht="23.25" customHeight="1" x14ac:dyDescent="0.25">
      <c r="A23" s="152"/>
      <c r="B23" s="283" t="s">
        <v>255</v>
      </c>
      <c r="C23" s="283"/>
      <c r="D23" s="283"/>
      <c r="E23" s="283"/>
      <c r="F23" s="284"/>
      <c r="G23" s="249">
        <v>0.1</v>
      </c>
      <c r="H23" s="250"/>
    </row>
    <row r="24" spans="1:8" s="18" customFormat="1" ht="23.25" customHeight="1" x14ac:dyDescent="0.25">
      <c r="A24" s="152"/>
      <c r="B24" s="283" t="s">
        <v>256</v>
      </c>
      <c r="C24" s="283"/>
      <c r="D24" s="283"/>
      <c r="E24" s="283"/>
      <c r="F24" s="284"/>
      <c r="G24" s="249">
        <v>217.2</v>
      </c>
      <c r="H24" s="250"/>
    </row>
    <row r="25" spans="1:8" s="18" customFormat="1" ht="25.95" customHeight="1" x14ac:dyDescent="0.25">
      <c r="A25" s="152"/>
      <c r="B25" s="283" t="s">
        <v>257</v>
      </c>
      <c r="C25" s="283"/>
      <c r="D25" s="283"/>
      <c r="E25" s="283"/>
      <c r="F25" s="284"/>
      <c r="G25" s="249">
        <v>682</v>
      </c>
      <c r="H25" s="250"/>
    </row>
    <row r="26" spans="1:8" s="18" customFormat="1" ht="22.5" customHeight="1" x14ac:dyDescent="0.25">
      <c r="A26" s="152"/>
      <c r="B26" s="283" t="s">
        <v>258</v>
      </c>
      <c r="C26" s="283"/>
      <c r="D26" s="283"/>
      <c r="E26" s="283"/>
      <c r="F26" s="284"/>
      <c r="G26" s="249">
        <v>18.5</v>
      </c>
      <c r="H26" s="250"/>
    </row>
    <row r="27" spans="1:8" s="18" customFormat="1" ht="22.5" customHeight="1" x14ac:dyDescent="0.25">
      <c r="A27" s="152"/>
      <c r="B27" s="283" t="s">
        <v>259</v>
      </c>
      <c r="C27" s="283"/>
      <c r="D27" s="283"/>
      <c r="E27" s="283"/>
      <c r="F27" s="284"/>
      <c r="G27" s="249">
        <v>195</v>
      </c>
      <c r="H27" s="250"/>
    </row>
    <row r="28" spans="1:8" s="18" customFormat="1" ht="27" customHeight="1" x14ac:dyDescent="0.25">
      <c r="A28" s="152"/>
      <c r="B28" s="283" t="s">
        <v>260</v>
      </c>
      <c r="C28" s="283"/>
      <c r="D28" s="283"/>
      <c r="E28" s="283"/>
      <c r="F28" s="284"/>
      <c r="G28" s="252">
        <v>155.4</v>
      </c>
      <c r="H28" s="253"/>
    </row>
    <row r="29" spans="1:8" s="18" customFormat="1" ht="25.5" customHeight="1" x14ac:dyDescent="0.25">
      <c r="A29" s="152"/>
      <c r="B29" s="283" t="s">
        <v>261</v>
      </c>
      <c r="C29" s="283"/>
      <c r="D29" s="283"/>
      <c r="E29" s="283"/>
      <c r="F29" s="284"/>
      <c r="G29" s="252">
        <v>1.9</v>
      </c>
      <c r="H29" s="253"/>
    </row>
    <row r="30" spans="1:8" s="18" customFormat="1" ht="25.5" customHeight="1" x14ac:dyDescent="0.25">
      <c r="A30" s="152"/>
      <c r="B30" s="283" t="s">
        <v>262</v>
      </c>
      <c r="C30" s="283"/>
      <c r="D30" s="283"/>
      <c r="E30" s="283"/>
      <c r="F30" s="284"/>
      <c r="G30" s="249">
        <v>24</v>
      </c>
      <c r="H30" s="250"/>
    </row>
    <row r="31" spans="1:8" s="18" customFormat="1" ht="35.25" customHeight="1" x14ac:dyDescent="0.25">
      <c r="A31" s="152"/>
      <c r="B31" s="283" t="s">
        <v>263</v>
      </c>
      <c r="C31" s="283"/>
      <c r="D31" s="283"/>
      <c r="E31" s="283"/>
      <c r="F31" s="284"/>
      <c r="G31" s="249">
        <v>14.9</v>
      </c>
      <c r="H31" s="250"/>
    </row>
    <row r="32" spans="1:8" s="18" customFormat="1" ht="24.75" customHeight="1" x14ac:dyDescent="0.25">
      <c r="A32" s="152"/>
      <c r="B32" s="283" t="s">
        <v>264</v>
      </c>
      <c r="C32" s="283"/>
      <c r="D32" s="283"/>
      <c r="E32" s="283"/>
      <c r="F32" s="284"/>
      <c r="G32" s="249">
        <v>0.3</v>
      </c>
      <c r="H32" s="250"/>
    </row>
    <row r="33" spans="1:8" s="18" customFormat="1" ht="47.25" customHeight="1" x14ac:dyDescent="0.25">
      <c r="A33" s="152"/>
      <c r="B33" s="283" t="s">
        <v>265</v>
      </c>
      <c r="C33" s="283"/>
      <c r="D33" s="283"/>
      <c r="E33" s="283"/>
      <c r="F33" s="284"/>
      <c r="G33" s="249">
        <v>3.6</v>
      </c>
      <c r="H33" s="250"/>
    </row>
    <row r="34" spans="1:8" s="18" customFormat="1" ht="24" customHeight="1" x14ac:dyDescent="0.25">
      <c r="A34" s="152"/>
      <c r="B34" s="283" t="s">
        <v>266</v>
      </c>
      <c r="C34" s="283"/>
      <c r="D34" s="283"/>
      <c r="E34" s="283"/>
      <c r="F34" s="284"/>
      <c r="G34" s="249">
        <v>22.7</v>
      </c>
      <c r="H34" s="250"/>
    </row>
    <row r="35" spans="1:8" s="18" customFormat="1" ht="31.95" customHeight="1" x14ac:dyDescent="0.25">
      <c r="A35" s="152"/>
      <c r="B35" s="283" t="s">
        <v>267</v>
      </c>
      <c r="C35" s="283"/>
      <c r="D35" s="283"/>
      <c r="E35" s="283"/>
      <c r="F35" s="284"/>
      <c r="G35" s="252">
        <v>0.40600000000000003</v>
      </c>
      <c r="H35" s="253"/>
    </row>
    <row r="36" spans="1:8" s="18" customFormat="1" ht="21" customHeight="1" x14ac:dyDescent="0.25">
      <c r="A36" s="152"/>
      <c r="B36" s="283" t="s">
        <v>268</v>
      </c>
      <c r="C36" s="283"/>
      <c r="D36" s="283"/>
      <c r="E36" s="283"/>
      <c r="F36" s="284"/>
      <c r="G36" s="252">
        <v>6.2</v>
      </c>
      <c r="H36" s="253"/>
    </row>
    <row r="37" spans="1:8" s="18" customFormat="1" ht="29.25" customHeight="1" x14ac:dyDescent="0.25">
      <c r="A37" s="152"/>
      <c r="B37" s="283" t="s">
        <v>269</v>
      </c>
      <c r="C37" s="283"/>
      <c r="D37" s="283"/>
      <c r="E37" s="283"/>
      <c r="F37" s="284"/>
      <c r="G37" s="252">
        <v>1.64</v>
      </c>
      <c r="H37" s="253"/>
    </row>
    <row r="38" spans="1:8" s="18" customFormat="1" ht="36" customHeight="1" x14ac:dyDescent="0.25">
      <c r="A38" s="152"/>
      <c r="B38" s="283" t="s">
        <v>270</v>
      </c>
      <c r="C38" s="283"/>
      <c r="D38" s="283"/>
      <c r="E38" s="283"/>
      <c r="F38" s="284"/>
      <c r="G38" s="249">
        <v>9.4</v>
      </c>
      <c r="H38" s="250"/>
    </row>
    <row r="39" spans="1:8" s="18" customFormat="1" ht="36" customHeight="1" x14ac:dyDescent="0.25">
      <c r="A39" s="185" t="s">
        <v>271</v>
      </c>
      <c r="B39" s="283" t="s">
        <v>224</v>
      </c>
      <c r="C39" s="283"/>
      <c r="D39" s="283"/>
      <c r="E39" s="283"/>
      <c r="F39" s="284"/>
      <c r="G39" s="249">
        <v>5010.5</v>
      </c>
      <c r="H39" s="250"/>
    </row>
    <row r="40" spans="1:8" s="18" customFormat="1" ht="36" customHeight="1" x14ac:dyDescent="0.25">
      <c r="A40" s="185" t="s">
        <v>272</v>
      </c>
      <c r="B40" s="283" t="s">
        <v>273</v>
      </c>
      <c r="C40" s="283"/>
      <c r="D40" s="283"/>
      <c r="E40" s="283"/>
      <c r="F40" s="284"/>
      <c r="G40" s="249">
        <v>22.9</v>
      </c>
      <c r="H40" s="250"/>
    </row>
    <row r="41" spans="1:8" s="21" customFormat="1" ht="48.6" customHeight="1" x14ac:dyDescent="0.3">
      <c r="A41" s="154" t="s">
        <v>274</v>
      </c>
      <c r="B41" s="299" t="s">
        <v>275</v>
      </c>
      <c r="C41" s="299"/>
      <c r="D41" s="299"/>
      <c r="E41" s="299"/>
      <c r="F41" s="300"/>
      <c r="G41" s="247">
        <v>26.248999999999999</v>
      </c>
      <c r="H41" s="248"/>
    </row>
    <row r="42" spans="1:8" s="21" customFormat="1" ht="28.5" customHeight="1" x14ac:dyDescent="0.3">
      <c r="A42" s="154"/>
      <c r="B42" s="305" t="s">
        <v>276</v>
      </c>
      <c r="C42" s="305"/>
      <c r="D42" s="305"/>
      <c r="E42" s="305"/>
      <c r="F42" s="306"/>
      <c r="G42" s="270">
        <v>5.26</v>
      </c>
      <c r="H42" s="271"/>
    </row>
    <row r="43" spans="1:8" s="21" customFormat="1" ht="46.95" customHeight="1" x14ac:dyDescent="0.3">
      <c r="A43" s="154" t="s">
        <v>277</v>
      </c>
      <c r="B43" s="297" t="s">
        <v>278</v>
      </c>
      <c r="C43" s="297"/>
      <c r="D43" s="297"/>
      <c r="E43" s="297"/>
      <c r="F43" s="298"/>
      <c r="G43" s="247">
        <f>SUM(G44)</f>
        <v>15.532</v>
      </c>
      <c r="H43" s="248"/>
    </row>
    <row r="44" spans="1:8" s="21" customFormat="1" ht="28.5" customHeight="1" x14ac:dyDescent="0.3">
      <c r="A44" s="154"/>
      <c r="B44" s="283" t="s">
        <v>279</v>
      </c>
      <c r="C44" s="283"/>
      <c r="D44" s="283"/>
      <c r="E44" s="283"/>
      <c r="F44" s="284"/>
      <c r="G44" s="272">
        <v>15.532</v>
      </c>
      <c r="H44" s="273"/>
    </row>
    <row r="45" spans="1:8" s="21" customFormat="1" ht="28.5" customHeight="1" x14ac:dyDescent="0.3">
      <c r="A45" s="154" t="s">
        <v>280</v>
      </c>
      <c r="B45" s="297" t="s">
        <v>281</v>
      </c>
      <c r="C45" s="297"/>
      <c r="D45" s="297"/>
      <c r="E45" s="297"/>
      <c r="F45" s="298"/>
      <c r="G45" s="247">
        <f>SUM(G48:G49)</f>
        <v>71.599999999999994</v>
      </c>
      <c r="H45" s="248"/>
    </row>
    <row r="46" spans="1:8" s="21" customFormat="1" ht="77.400000000000006" hidden="1" customHeight="1" x14ac:dyDescent="0.3">
      <c r="A46" s="154"/>
      <c r="B46" s="165" t="s">
        <v>282</v>
      </c>
      <c r="C46" s="166"/>
      <c r="D46" s="167"/>
      <c r="E46" s="167"/>
      <c r="F46" s="176"/>
      <c r="G46" s="181"/>
      <c r="H46" s="155"/>
    </row>
    <row r="47" spans="1:8" s="21" customFormat="1" ht="28.5" hidden="1" customHeight="1" x14ac:dyDescent="0.3">
      <c r="A47" s="154"/>
      <c r="B47" s="165" t="s">
        <v>283</v>
      </c>
      <c r="C47" s="166"/>
      <c r="D47" s="167"/>
      <c r="E47" s="167"/>
      <c r="F47" s="176"/>
      <c r="G47" s="181"/>
      <c r="H47" s="155"/>
    </row>
    <row r="48" spans="1:8" s="22" customFormat="1" ht="53.4" customHeight="1" x14ac:dyDescent="0.3">
      <c r="A48" s="154"/>
      <c r="B48" s="303" t="s">
        <v>284</v>
      </c>
      <c r="C48" s="303"/>
      <c r="D48" s="303"/>
      <c r="E48" s="303"/>
      <c r="F48" s="304"/>
      <c r="G48" s="272">
        <v>53.1</v>
      </c>
      <c r="H48" s="273"/>
    </row>
    <row r="49" spans="1:8" s="22" customFormat="1" ht="27" customHeight="1" x14ac:dyDescent="0.3">
      <c r="A49" s="154"/>
      <c r="B49" s="301" t="s">
        <v>285</v>
      </c>
      <c r="C49" s="301"/>
      <c r="D49" s="301"/>
      <c r="E49" s="301"/>
      <c r="F49" s="302"/>
      <c r="G49" s="272">
        <v>18.5</v>
      </c>
      <c r="H49" s="273"/>
    </row>
    <row r="50" spans="1:8" s="18" customFormat="1" ht="53.4" customHeight="1" x14ac:dyDescent="0.25">
      <c r="A50" s="154" t="s">
        <v>286</v>
      </c>
      <c r="B50" s="299" t="s">
        <v>287</v>
      </c>
      <c r="C50" s="299"/>
      <c r="D50" s="299"/>
      <c r="E50" s="299"/>
      <c r="F50" s="300"/>
      <c r="G50" s="247">
        <v>156</v>
      </c>
      <c r="H50" s="248"/>
    </row>
    <row r="51" spans="1:8" s="22" customFormat="1" ht="31.95" hidden="1" customHeight="1" x14ac:dyDescent="0.3">
      <c r="A51" s="154" t="s">
        <v>288</v>
      </c>
      <c r="B51" s="149" t="s">
        <v>289</v>
      </c>
      <c r="C51" s="168"/>
      <c r="D51" s="169"/>
      <c r="E51" s="169"/>
      <c r="F51" s="177"/>
      <c r="G51" s="182">
        <f>SUM(G52)</f>
        <v>0</v>
      </c>
      <c r="H51" s="156"/>
    </row>
    <row r="52" spans="1:8" s="22" customFormat="1" ht="27" hidden="1" customHeight="1" x14ac:dyDescent="0.3">
      <c r="A52" s="154"/>
      <c r="B52" s="147" t="s">
        <v>290</v>
      </c>
      <c r="C52" s="166"/>
      <c r="D52" s="169"/>
      <c r="E52" s="169"/>
      <c r="F52" s="177"/>
      <c r="G52" s="181"/>
      <c r="H52" s="156"/>
    </row>
    <row r="53" spans="1:8" s="21" customFormat="1" ht="39" customHeight="1" x14ac:dyDescent="0.3">
      <c r="A53" s="153" t="s">
        <v>149</v>
      </c>
      <c r="B53" s="285" t="s">
        <v>291</v>
      </c>
      <c r="C53" s="285"/>
      <c r="D53" s="285"/>
      <c r="E53" s="285"/>
      <c r="F53" s="286"/>
      <c r="G53" s="254">
        <f>SUM(G54,G55,G57,G61,G62)</f>
        <v>1652.704</v>
      </c>
      <c r="H53" s="255"/>
    </row>
    <row r="54" spans="1:8" s="18" customFormat="1" ht="40.200000000000003" customHeight="1" x14ac:dyDescent="0.25">
      <c r="A54" s="157" t="s">
        <v>292</v>
      </c>
      <c r="B54" s="299" t="s">
        <v>293</v>
      </c>
      <c r="C54" s="299"/>
      <c r="D54" s="299"/>
      <c r="E54" s="299"/>
      <c r="F54" s="300"/>
      <c r="G54" s="254">
        <v>13.891</v>
      </c>
      <c r="H54" s="255"/>
    </row>
    <row r="55" spans="1:8" s="18" customFormat="1" ht="49.5" customHeight="1" x14ac:dyDescent="0.25">
      <c r="A55" s="154" t="s">
        <v>294</v>
      </c>
      <c r="B55" s="297" t="s">
        <v>278</v>
      </c>
      <c r="C55" s="297"/>
      <c r="D55" s="297"/>
      <c r="E55" s="297"/>
      <c r="F55" s="298"/>
      <c r="G55" s="247">
        <f>SUM(G56:G56)</f>
        <v>319.113</v>
      </c>
      <c r="H55" s="248"/>
    </row>
    <row r="56" spans="1:8" s="20" customFormat="1" ht="23.25" customHeight="1" x14ac:dyDescent="0.35">
      <c r="A56" s="152"/>
      <c r="B56" s="283" t="s">
        <v>279</v>
      </c>
      <c r="C56" s="283"/>
      <c r="D56" s="283"/>
      <c r="E56" s="283"/>
      <c r="F56" s="284"/>
      <c r="G56" s="252">
        <v>319.113</v>
      </c>
      <c r="H56" s="253"/>
    </row>
    <row r="57" spans="1:8" s="18" customFormat="1" ht="33.6" customHeight="1" x14ac:dyDescent="0.25">
      <c r="A57" s="157" t="s">
        <v>295</v>
      </c>
      <c r="B57" s="297" t="s">
        <v>296</v>
      </c>
      <c r="C57" s="297"/>
      <c r="D57" s="297"/>
      <c r="E57" s="297"/>
      <c r="F57" s="298"/>
      <c r="G57" s="247">
        <f>SUM(G58:G60)</f>
        <v>615</v>
      </c>
      <c r="H57" s="248"/>
    </row>
    <row r="58" spans="1:8" s="18" customFormat="1" ht="22.95" customHeight="1" x14ac:dyDescent="0.25">
      <c r="A58" s="157"/>
      <c r="B58" s="283" t="s">
        <v>297</v>
      </c>
      <c r="C58" s="283"/>
      <c r="D58" s="283"/>
      <c r="E58" s="283"/>
      <c r="F58" s="284"/>
      <c r="G58" s="249">
        <v>615</v>
      </c>
      <c r="H58" s="250"/>
    </row>
    <row r="59" spans="1:8" s="18" customFormat="1" ht="22.95" hidden="1" customHeight="1" x14ac:dyDescent="0.25">
      <c r="A59" s="157"/>
      <c r="B59" s="147" t="s">
        <v>298</v>
      </c>
      <c r="C59" s="170"/>
      <c r="D59" s="171"/>
      <c r="E59" s="171"/>
      <c r="F59" s="178"/>
      <c r="G59" s="183"/>
      <c r="H59" s="158"/>
    </row>
    <row r="60" spans="1:8" s="18" customFormat="1" ht="24" hidden="1" customHeight="1" x14ac:dyDescent="0.25">
      <c r="A60" s="152"/>
      <c r="B60" s="147" t="s">
        <v>290</v>
      </c>
      <c r="C60" s="170"/>
      <c r="D60" s="171"/>
      <c r="E60" s="171"/>
      <c r="F60" s="178"/>
      <c r="G60" s="183">
        <v>0</v>
      </c>
      <c r="H60" s="158"/>
    </row>
    <row r="61" spans="1:8" s="18" customFormat="1" ht="54" customHeight="1" x14ac:dyDescent="0.25">
      <c r="A61" s="157" t="s">
        <v>299</v>
      </c>
      <c r="B61" s="299" t="s">
        <v>287</v>
      </c>
      <c r="C61" s="299"/>
      <c r="D61" s="299"/>
      <c r="E61" s="299"/>
      <c r="F61" s="300"/>
      <c r="G61" s="247">
        <v>472.7</v>
      </c>
      <c r="H61" s="248"/>
    </row>
    <row r="62" spans="1:8" s="18" customFormat="1" ht="19.2" customHeight="1" x14ac:dyDescent="0.25">
      <c r="A62" s="157" t="s">
        <v>300</v>
      </c>
      <c r="B62" s="297" t="s">
        <v>281</v>
      </c>
      <c r="C62" s="297"/>
      <c r="D62" s="297"/>
      <c r="E62" s="297"/>
      <c r="F62" s="298"/>
      <c r="G62" s="247">
        <f>SUM(G63)</f>
        <v>232</v>
      </c>
      <c r="H62" s="248"/>
    </row>
    <row r="63" spans="1:8" s="18" customFormat="1" ht="36.6" customHeight="1" x14ac:dyDescent="0.25">
      <c r="A63" s="157"/>
      <c r="B63" s="295" t="s">
        <v>301</v>
      </c>
      <c r="C63" s="295"/>
      <c r="D63" s="295"/>
      <c r="E63" s="295"/>
      <c r="F63" s="296"/>
      <c r="G63" s="245">
        <v>232</v>
      </c>
      <c r="H63" s="246"/>
    </row>
    <row r="64" spans="1:8" s="18" customFormat="1" ht="31.95" customHeight="1" x14ac:dyDescent="0.25">
      <c r="A64" s="150" t="s">
        <v>180</v>
      </c>
      <c r="B64" s="293" t="s">
        <v>302</v>
      </c>
      <c r="C64" s="293"/>
      <c r="D64" s="293"/>
      <c r="E64" s="293"/>
      <c r="F64" s="294"/>
      <c r="G64" s="256">
        <f>SUM(G65,G71,G78)</f>
        <v>2024.7</v>
      </c>
      <c r="H64" s="257"/>
    </row>
    <row r="65" spans="1:8" s="18" customFormat="1" ht="25.5" customHeight="1" x14ac:dyDescent="0.25">
      <c r="A65" s="153" t="s">
        <v>26</v>
      </c>
      <c r="B65" s="285" t="s">
        <v>303</v>
      </c>
      <c r="C65" s="285"/>
      <c r="D65" s="285"/>
      <c r="E65" s="285"/>
      <c r="F65" s="286"/>
      <c r="G65" s="254">
        <f>SUM(G66:G70)</f>
        <v>80.900000000000006</v>
      </c>
      <c r="H65" s="255"/>
    </row>
    <row r="66" spans="1:8" s="18" customFormat="1" ht="22.5" customHeight="1" x14ac:dyDescent="0.25">
      <c r="A66" s="152" t="s">
        <v>304</v>
      </c>
      <c r="B66" s="283" t="s">
        <v>305</v>
      </c>
      <c r="C66" s="283"/>
      <c r="D66" s="283"/>
      <c r="E66" s="283"/>
      <c r="F66" s="284"/>
      <c r="G66" s="249">
        <v>0.9</v>
      </c>
      <c r="H66" s="250"/>
    </row>
    <row r="67" spans="1:8" s="18" customFormat="1" ht="27.75" hidden="1" customHeight="1" x14ac:dyDescent="0.25">
      <c r="A67" s="152" t="s">
        <v>306</v>
      </c>
      <c r="B67" s="147" t="s">
        <v>307</v>
      </c>
      <c r="C67" s="170"/>
      <c r="D67" s="171"/>
      <c r="E67" s="171"/>
      <c r="F67" s="178"/>
      <c r="G67" s="183"/>
      <c r="H67" s="158"/>
    </row>
    <row r="68" spans="1:8" s="18" customFormat="1" ht="30" customHeight="1" x14ac:dyDescent="0.25">
      <c r="A68" s="152" t="s">
        <v>306</v>
      </c>
      <c r="B68" s="283" t="s">
        <v>308</v>
      </c>
      <c r="C68" s="283"/>
      <c r="D68" s="283"/>
      <c r="E68" s="283"/>
      <c r="F68" s="284"/>
      <c r="G68" s="249">
        <v>65</v>
      </c>
      <c r="H68" s="250"/>
    </row>
    <row r="69" spans="1:8" s="18" customFormat="1" ht="26.25" customHeight="1" x14ac:dyDescent="0.25">
      <c r="A69" s="152" t="s">
        <v>309</v>
      </c>
      <c r="B69" s="283" t="s">
        <v>310</v>
      </c>
      <c r="C69" s="283"/>
      <c r="D69" s="283"/>
      <c r="E69" s="283"/>
      <c r="F69" s="284"/>
      <c r="G69" s="249">
        <v>0.8</v>
      </c>
      <c r="H69" s="250"/>
    </row>
    <row r="70" spans="1:8" s="18" customFormat="1" ht="30" customHeight="1" x14ac:dyDescent="0.25">
      <c r="A70" s="152" t="s">
        <v>311</v>
      </c>
      <c r="B70" s="283" t="s">
        <v>312</v>
      </c>
      <c r="C70" s="283"/>
      <c r="D70" s="283"/>
      <c r="E70" s="283"/>
      <c r="F70" s="284"/>
      <c r="G70" s="249">
        <v>14.2</v>
      </c>
      <c r="H70" s="250"/>
    </row>
    <row r="71" spans="1:8" s="18" customFormat="1" ht="30" customHeight="1" x14ac:dyDescent="0.25">
      <c r="A71" s="153" t="s">
        <v>51</v>
      </c>
      <c r="B71" s="285" t="s">
        <v>313</v>
      </c>
      <c r="C71" s="285"/>
      <c r="D71" s="285"/>
      <c r="E71" s="285"/>
      <c r="F71" s="286"/>
      <c r="G71" s="254">
        <f>SUM(G72:G76)</f>
        <v>1893.3</v>
      </c>
      <c r="H71" s="255"/>
    </row>
    <row r="72" spans="1:8" s="18" customFormat="1" ht="30" customHeight="1" x14ac:dyDescent="0.25">
      <c r="A72" s="152" t="s">
        <v>314</v>
      </c>
      <c r="B72" s="283" t="s">
        <v>315</v>
      </c>
      <c r="C72" s="283"/>
      <c r="D72" s="283"/>
      <c r="E72" s="283"/>
      <c r="F72" s="284"/>
      <c r="G72" s="252">
        <v>191.55</v>
      </c>
      <c r="H72" s="253"/>
    </row>
    <row r="73" spans="1:8" s="18" customFormat="1" ht="30" customHeight="1" x14ac:dyDescent="0.25">
      <c r="A73" s="152" t="s">
        <v>316</v>
      </c>
      <c r="B73" s="283" t="s">
        <v>317</v>
      </c>
      <c r="C73" s="283"/>
      <c r="D73" s="283"/>
      <c r="E73" s="283"/>
      <c r="F73" s="284"/>
      <c r="G73" s="252">
        <v>193.6</v>
      </c>
      <c r="H73" s="253"/>
    </row>
    <row r="74" spans="1:8" s="18" customFormat="1" ht="27.75" customHeight="1" x14ac:dyDescent="0.25">
      <c r="A74" s="152" t="s">
        <v>318</v>
      </c>
      <c r="B74" s="283" t="s">
        <v>319</v>
      </c>
      <c r="C74" s="283"/>
      <c r="D74" s="283"/>
      <c r="E74" s="283"/>
      <c r="F74" s="284"/>
      <c r="G74" s="249">
        <v>866.85</v>
      </c>
      <c r="H74" s="250"/>
    </row>
    <row r="75" spans="1:8" s="20" customFormat="1" ht="27.75" customHeight="1" x14ac:dyDescent="0.35">
      <c r="A75" s="152" t="s">
        <v>320</v>
      </c>
      <c r="B75" s="283" t="s">
        <v>321</v>
      </c>
      <c r="C75" s="283"/>
      <c r="D75" s="283"/>
      <c r="E75" s="283"/>
      <c r="F75" s="284"/>
      <c r="G75" s="249">
        <v>9.6</v>
      </c>
      <c r="H75" s="250"/>
    </row>
    <row r="76" spans="1:8" s="20" customFormat="1" ht="23.7" customHeight="1" x14ac:dyDescent="0.35">
      <c r="A76" s="152" t="s">
        <v>322</v>
      </c>
      <c r="B76" s="283" t="s">
        <v>323</v>
      </c>
      <c r="C76" s="283"/>
      <c r="D76" s="283"/>
      <c r="E76" s="283"/>
      <c r="F76" s="284"/>
      <c r="G76" s="249">
        <v>631.70000000000005</v>
      </c>
      <c r="H76" s="250"/>
    </row>
    <row r="77" spans="1:8" s="20" customFormat="1" ht="23.7" hidden="1" customHeight="1" x14ac:dyDescent="0.35">
      <c r="A77" s="153" t="s">
        <v>52</v>
      </c>
      <c r="B77" s="148" t="s">
        <v>324</v>
      </c>
      <c r="C77" s="170"/>
      <c r="D77" s="172"/>
      <c r="E77" s="172"/>
      <c r="F77" s="179"/>
      <c r="G77" s="183"/>
      <c r="H77" s="159"/>
    </row>
    <row r="78" spans="1:8" s="18" customFormat="1" ht="29.7" customHeight="1" x14ac:dyDescent="0.25">
      <c r="A78" s="153" t="s">
        <v>52</v>
      </c>
      <c r="B78" s="285" t="s">
        <v>325</v>
      </c>
      <c r="C78" s="285"/>
      <c r="D78" s="285"/>
      <c r="E78" s="285"/>
      <c r="F78" s="286"/>
      <c r="G78" s="254">
        <v>50.5</v>
      </c>
      <c r="H78" s="255"/>
    </row>
    <row r="79" spans="1:8" s="18" customFormat="1" ht="23.25" customHeight="1" thickBot="1" x14ac:dyDescent="0.3">
      <c r="A79" s="150" t="s">
        <v>181</v>
      </c>
      <c r="B79" s="293" t="s">
        <v>326</v>
      </c>
      <c r="C79" s="293"/>
      <c r="D79" s="293"/>
      <c r="E79" s="293"/>
      <c r="F79" s="294"/>
      <c r="G79" s="256">
        <f>SUM(G80:G81)</f>
        <v>61</v>
      </c>
      <c r="H79" s="257"/>
    </row>
    <row r="80" spans="1:8" s="18" customFormat="1" ht="23.25" hidden="1" customHeight="1" x14ac:dyDescent="0.25">
      <c r="A80" s="152" t="s">
        <v>27</v>
      </c>
      <c r="B80" s="147" t="s">
        <v>327</v>
      </c>
      <c r="C80" s="170"/>
      <c r="D80" s="171"/>
      <c r="E80" s="171"/>
      <c r="F80" s="178"/>
      <c r="G80" s="183"/>
      <c r="H80" s="158"/>
    </row>
    <row r="81" spans="1:8" s="23" customFormat="1" ht="27" hidden="1" customHeight="1" x14ac:dyDescent="0.25">
      <c r="A81" s="161" t="s">
        <v>28</v>
      </c>
      <c r="B81" s="173" t="s">
        <v>328</v>
      </c>
      <c r="C81" s="174"/>
      <c r="D81" s="175"/>
      <c r="E81" s="175"/>
      <c r="F81" s="180"/>
      <c r="G81" s="184">
        <v>61</v>
      </c>
      <c r="H81" s="162"/>
    </row>
    <row r="82" spans="1:8" s="18" customFormat="1" ht="28.5" customHeight="1" thickBot="1" x14ac:dyDescent="0.3">
      <c r="A82" s="163"/>
      <c r="B82" s="291" t="s">
        <v>329</v>
      </c>
      <c r="C82" s="291"/>
      <c r="D82" s="291"/>
      <c r="E82" s="291"/>
      <c r="F82" s="292"/>
      <c r="G82" s="260">
        <f>SUM(G64,G15,G6,G79)</f>
        <v>26497.511000000002</v>
      </c>
      <c r="H82" s="261"/>
    </row>
    <row r="83" spans="1:8" s="18" customFormat="1" ht="38.25" customHeight="1" thickBot="1" x14ac:dyDescent="0.3">
      <c r="A83" s="160" t="s">
        <v>182</v>
      </c>
      <c r="B83" s="291" t="s">
        <v>332</v>
      </c>
      <c r="C83" s="291"/>
      <c r="D83" s="291"/>
      <c r="E83" s="291"/>
      <c r="F83" s="292"/>
      <c r="G83" s="258">
        <v>5881.37</v>
      </c>
      <c r="H83" s="259"/>
    </row>
    <row r="84" spans="1:8" s="18" customFormat="1" ht="41.25" customHeight="1" thickBot="1" x14ac:dyDescent="0.3">
      <c r="A84" s="160"/>
      <c r="B84" s="289" t="s">
        <v>330</v>
      </c>
      <c r="C84" s="289"/>
      <c r="D84" s="289"/>
      <c r="E84" s="289"/>
      <c r="F84" s="290"/>
      <c r="G84" s="260">
        <f>SUM(G82:G83)</f>
        <v>32378.881000000001</v>
      </c>
      <c r="H84" s="261"/>
    </row>
    <row r="85" spans="1:8" s="18" customFormat="1" ht="32.25" customHeight="1" thickBot="1" x14ac:dyDescent="0.3">
      <c r="A85" s="160"/>
      <c r="B85" s="287" t="s">
        <v>331</v>
      </c>
      <c r="C85" s="287"/>
      <c r="D85" s="287"/>
      <c r="E85" s="287"/>
      <c r="F85" s="288"/>
      <c r="G85" s="258">
        <v>316.52699999999999</v>
      </c>
      <c r="H85" s="259"/>
    </row>
    <row r="86" spans="1:8" s="18" customFormat="1" ht="13.2" x14ac:dyDescent="0.25">
      <c r="A86" s="24"/>
      <c r="B86" s="146"/>
    </row>
    <row r="87" spans="1:8" x14ac:dyDescent="0.25">
      <c r="E87" s="17"/>
      <c r="F87" s="17"/>
      <c r="G87" s="17"/>
      <c r="H87" s="17"/>
    </row>
    <row r="88" spans="1:8" ht="31.5" customHeight="1" x14ac:dyDescent="0.25">
      <c r="A88" s="251" t="s">
        <v>333</v>
      </c>
      <c r="B88" s="251"/>
      <c r="C88" s="251"/>
      <c r="D88" s="251"/>
      <c r="E88" s="251"/>
      <c r="F88" s="251"/>
      <c r="G88" s="251"/>
      <c r="H88" s="251"/>
    </row>
    <row r="89" spans="1:8" ht="13.2" customHeight="1" x14ac:dyDescent="0.3">
      <c r="B89" s="25"/>
      <c r="C89" s="25"/>
      <c r="D89" s="25"/>
      <c r="E89" s="25"/>
      <c r="F89" s="25"/>
      <c r="G89" s="25"/>
      <c r="H89" s="25"/>
    </row>
    <row r="90" spans="1:8" ht="12.6" thickBot="1" x14ac:dyDescent="0.3">
      <c r="H90" s="27" t="s">
        <v>162</v>
      </c>
    </row>
    <row r="91" spans="1:8" s="28" customFormat="1" ht="14.25" customHeight="1" x14ac:dyDescent="0.25">
      <c r="A91" s="216" t="s">
        <v>101</v>
      </c>
      <c r="B91" s="219" t="s">
        <v>24</v>
      </c>
      <c r="C91" s="222" t="s">
        <v>5</v>
      </c>
      <c r="D91" s="225" t="s">
        <v>35</v>
      </c>
      <c r="E91" s="228" t="s">
        <v>0</v>
      </c>
      <c r="F91" s="231" t="s">
        <v>4</v>
      </c>
      <c r="G91" s="232"/>
      <c r="H91" s="233"/>
    </row>
    <row r="92" spans="1:8" s="29" customFormat="1" ht="23.4" customHeight="1" x14ac:dyDescent="0.25">
      <c r="A92" s="217"/>
      <c r="B92" s="220"/>
      <c r="C92" s="223"/>
      <c r="D92" s="226"/>
      <c r="E92" s="229"/>
      <c r="F92" s="234" t="s">
        <v>1</v>
      </c>
      <c r="G92" s="235"/>
      <c r="H92" s="236" t="s">
        <v>37</v>
      </c>
    </row>
    <row r="93" spans="1:8" s="29" customFormat="1" ht="12" customHeight="1" x14ac:dyDescent="0.25">
      <c r="A93" s="217"/>
      <c r="B93" s="220"/>
      <c r="C93" s="223"/>
      <c r="D93" s="226"/>
      <c r="E93" s="229"/>
      <c r="F93" s="239" t="s">
        <v>0</v>
      </c>
      <c r="G93" s="241" t="s">
        <v>36</v>
      </c>
      <c r="H93" s="237"/>
    </row>
    <row r="94" spans="1:8" ht="27" customHeight="1" thickBot="1" x14ac:dyDescent="0.3">
      <c r="A94" s="218"/>
      <c r="B94" s="221"/>
      <c r="C94" s="224"/>
      <c r="D94" s="227"/>
      <c r="E94" s="230"/>
      <c r="F94" s="240"/>
      <c r="G94" s="242"/>
      <c r="H94" s="238"/>
    </row>
    <row r="95" spans="1:8" ht="15" customHeight="1" x14ac:dyDescent="0.25">
      <c r="A95" s="30">
        <v>1</v>
      </c>
      <c r="B95" s="31">
        <v>2</v>
      </c>
      <c r="C95" s="32">
        <v>3</v>
      </c>
      <c r="D95" s="32">
        <v>4</v>
      </c>
      <c r="E95" s="33">
        <v>5</v>
      </c>
      <c r="F95" s="34">
        <v>6</v>
      </c>
      <c r="G95" s="35">
        <v>7</v>
      </c>
      <c r="H95" s="36">
        <v>8</v>
      </c>
    </row>
    <row r="96" spans="1:8" ht="26.25" customHeight="1" x14ac:dyDescent="0.25">
      <c r="A96" s="37"/>
      <c r="B96" s="38" t="s">
        <v>19</v>
      </c>
      <c r="C96" s="39" t="s">
        <v>178</v>
      </c>
      <c r="D96" s="40"/>
      <c r="E96" s="9">
        <f>SUM(H96,F96)</f>
        <v>71.33</v>
      </c>
      <c r="F96" s="10">
        <f>SUM(F98)</f>
        <v>71.33</v>
      </c>
      <c r="G96" s="11">
        <f>SUM(G98)</f>
        <v>63.36</v>
      </c>
      <c r="H96" s="4">
        <f>SUM(H98)</f>
        <v>0</v>
      </c>
    </row>
    <row r="97" spans="1:8" ht="18" customHeight="1" x14ac:dyDescent="0.25">
      <c r="A97" s="41"/>
      <c r="B97" s="42" t="s">
        <v>2</v>
      </c>
      <c r="C97" s="40"/>
      <c r="D97" s="40"/>
      <c r="E97" s="1"/>
      <c r="F97" s="2"/>
      <c r="G97" s="3"/>
      <c r="H97" s="4"/>
    </row>
    <row r="98" spans="1:8" ht="29.4" customHeight="1" x14ac:dyDescent="0.25">
      <c r="A98" s="40" t="s">
        <v>22</v>
      </c>
      <c r="B98" s="43" t="s">
        <v>34</v>
      </c>
      <c r="C98" s="40" t="s">
        <v>21</v>
      </c>
      <c r="D98" s="40" t="s">
        <v>130</v>
      </c>
      <c r="E98" s="1">
        <f>SUM(F98,H98)</f>
        <v>71.33</v>
      </c>
      <c r="F98" s="2">
        <v>71.33</v>
      </c>
      <c r="G98" s="3">
        <v>63.36</v>
      </c>
      <c r="H98" s="4"/>
    </row>
    <row r="99" spans="1:8" s="46" customFormat="1" ht="25.2" customHeight="1" x14ac:dyDescent="0.25">
      <c r="A99" s="44"/>
      <c r="B99" s="45" t="s">
        <v>20</v>
      </c>
      <c r="C99" s="39" t="s">
        <v>179</v>
      </c>
      <c r="D99" s="39"/>
      <c r="E99" s="9">
        <f>SUM(H99,F99)</f>
        <v>17277.695</v>
      </c>
      <c r="F99" s="10">
        <f>SUM(F101:F133)</f>
        <v>9399.9269999999997</v>
      </c>
      <c r="G99" s="11">
        <f>SUM(G101:G133)</f>
        <v>3031.8650000000002</v>
      </c>
      <c r="H99" s="12">
        <f>SUM(H101:H133)</f>
        <v>7877.768</v>
      </c>
    </row>
    <row r="100" spans="1:8" s="46" customFormat="1" ht="15" customHeight="1" x14ac:dyDescent="0.25">
      <c r="A100" s="47"/>
      <c r="B100" s="42" t="s">
        <v>2</v>
      </c>
      <c r="C100" s="40"/>
      <c r="D100" s="39"/>
      <c r="E100" s="1"/>
      <c r="F100" s="2"/>
      <c r="G100" s="3"/>
      <c r="H100" s="4"/>
    </row>
    <row r="101" spans="1:8" s="46" customFormat="1" ht="23.4" customHeight="1" x14ac:dyDescent="0.25">
      <c r="A101" s="210" t="s">
        <v>22</v>
      </c>
      <c r="B101" s="192" t="s">
        <v>34</v>
      </c>
      <c r="C101" s="40" t="s">
        <v>148</v>
      </c>
      <c r="D101" s="40" t="s">
        <v>130</v>
      </c>
      <c r="E101" s="1">
        <f t="shared" ref="E101:E134" si="0">SUM(F101,H101)</f>
        <v>3238.34</v>
      </c>
      <c r="F101" s="2">
        <v>2611.4630000000002</v>
      </c>
      <c r="G101" s="3">
        <v>1760.087</v>
      </c>
      <c r="H101" s="4">
        <v>626.87699999999995</v>
      </c>
    </row>
    <row r="102" spans="1:8" s="46" customFormat="1" ht="23.4" customHeight="1" x14ac:dyDescent="0.25">
      <c r="A102" s="211"/>
      <c r="B102" s="197"/>
      <c r="C102" s="40" t="s">
        <v>149</v>
      </c>
      <c r="D102" s="40" t="s">
        <v>38</v>
      </c>
      <c r="E102" s="1">
        <f t="shared" si="0"/>
        <v>160.93100000000001</v>
      </c>
      <c r="F102" s="2">
        <v>160.93100000000001</v>
      </c>
      <c r="G102" s="3">
        <v>146.06399999999999</v>
      </c>
      <c r="H102" s="4"/>
    </row>
    <row r="103" spans="1:8" s="46" customFormat="1" ht="23.4" customHeight="1" x14ac:dyDescent="0.25">
      <c r="A103" s="211"/>
      <c r="B103" s="197"/>
      <c r="C103" s="40" t="s">
        <v>221</v>
      </c>
      <c r="D103" s="40" t="s">
        <v>193</v>
      </c>
      <c r="E103" s="1">
        <f t="shared" si="0"/>
        <v>3.5750000000000002</v>
      </c>
      <c r="F103" s="2">
        <v>3.5750000000000002</v>
      </c>
      <c r="G103" s="3"/>
      <c r="H103" s="4"/>
    </row>
    <row r="104" spans="1:8" s="46" customFormat="1" ht="23.4" customHeight="1" x14ac:dyDescent="0.25">
      <c r="A104" s="212"/>
      <c r="B104" s="193"/>
      <c r="C104" s="40" t="s">
        <v>150</v>
      </c>
      <c r="D104" s="40" t="s">
        <v>140</v>
      </c>
      <c r="E104" s="1">
        <f t="shared" si="0"/>
        <v>18.5</v>
      </c>
      <c r="F104" s="2">
        <v>18.5</v>
      </c>
      <c r="G104" s="3">
        <v>18.234999999999999</v>
      </c>
      <c r="H104" s="4"/>
    </row>
    <row r="105" spans="1:8" s="46" customFormat="1" ht="24.6" customHeight="1" x14ac:dyDescent="0.25">
      <c r="A105" s="210" t="s">
        <v>25</v>
      </c>
      <c r="B105" s="192" t="s">
        <v>41</v>
      </c>
      <c r="C105" s="40" t="s">
        <v>151</v>
      </c>
      <c r="D105" s="40" t="s">
        <v>130</v>
      </c>
      <c r="E105" s="1">
        <f t="shared" si="0"/>
        <v>77.372</v>
      </c>
      <c r="F105" s="2">
        <v>77.372</v>
      </c>
      <c r="G105" s="3"/>
      <c r="H105" s="4"/>
    </row>
    <row r="106" spans="1:8" s="46" customFormat="1" ht="24.6" hidden="1" customHeight="1" x14ac:dyDescent="0.25">
      <c r="A106" s="211"/>
      <c r="B106" s="197"/>
      <c r="C106" s="40"/>
      <c r="D106" s="48" t="s">
        <v>140</v>
      </c>
      <c r="E106" s="1">
        <f>F106</f>
        <v>0</v>
      </c>
      <c r="F106" s="2"/>
      <c r="G106" s="3"/>
      <c r="H106" s="4"/>
    </row>
    <row r="107" spans="1:8" s="46" customFormat="1" ht="24.6" customHeight="1" x14ac:dyDescent="0.25">
      <c r="A107" s="211"/>
      <c r="B107" s="197"/>
      <c r="C107" s="40" t="s">
        <v>152</v>
      </c>
      <c r="D107" s="40" t="s">
        <v>193</v>
      </c>
      <c r="E107" s="1">
        <f>F107</f>
        <v>3.14</v>
      </c>
      <c r="F107" s="2">
        <v>3.14</v>
      </c>
      <c r="G107" s="3"/>
      <c r="H107" s="4"/>
    </row>
    <row r="108" spans="1:8" s="46" customFormat="1" ht="24.6" customHeight="1" x14ac:dyDescent="0.25">
      <c r="A108" s="212"/>
      <c r="B108" s="193"/>
      <c r="C108" s="40" t="s">
        <v>153</v>
      </c>
      <c r="D108" s="40" t="s">
        <v>49</v>
      </c>
      <c r="E108" s="1">
        <f t="shared" si="0"/>
        <v>35.6</v>
      </c>
      <c r="F108" s="2">
        <v>35.6</v>
      </c>
      <c r="G108" s="3">
        <v>35.090000000000003</v>
      </c>
      <c r="H108" s="4"/>
    </row>
    <row r="109" spans="1:8" s="46" customFormat="1" ht="24.6" customHeight="1" x14ac:dyDescent="0.25">
      <c r="A109" s="194" t="s">
        <v>31</v>
      </c>
      <c r="B109" s="192" t="s">
        <v>42</v>
      </c>
      <c r="C109" s="40" t="s">
        <v>154</v>
      </c>
      <c r="D109" s="40" t="s">
        <v>130</v>
      </c>
      <c r="E109" s="1">
        <f t="shared" si="0"/>
        <v>208.26100000000002</v>
      </c>
      <c r="F109" s="2">
        <v>90.501000000000005</v>
      </c>
      <c r="G109" s="3">
        <v>18.649000000000001</v>
      </c>
      <c r="H109" s="4">
        <v>117.76</v>
      </c>
    </row>
    <row r="110" spans="1:8" s="46" customFormat="1" ht="24.6" customHeight="1" x14ac:dyDescent="0.25">
      <c r="A110" s="195"/>
      <c r="B110" s="193"/>
      <c r="C110" s="40" t="s">
        <v>155</v>
      </c>
      <c r="D110" s="40" t="s">
        <v>193</v>
      </c>
      <c r="E110" s="1">
        <f t="shared" si="0"/>
        <v>6.3360000000000003</v>
      </c>
      <c r="F110" s="2">
        <v>6.3360000000000003</v>
      </c>
      <c r="G110" s="3">
        <v>4.2670000000000003</v>
      </c>
      <c r="H110" s="4"/>
    </row>
    <row r="111" spans="1:8" s="46" customFormat="1" ht="27.75" customHeight="1" x14ac:dyDescent="0.25">
      <c r="A111" s="49" t="s">
        <v>30</v>
      </c>
      <c r="B111" s="50" t="s">
        <v>43</v>
      </c>
      <c r="C111" s="40" t="s">
        <v>156</v>
      </c>
      <c r="D111" s="40" t="s">
        <v>130</v>
      </c>
      <c r="E111" s="1">
        <f t="shared" si="0"/>
        <v>73.5</v>
      </c>
      <c r="F111" s="2">
        <v>73.5</v>
      </c>
      <c r="G111" s="3"/>
      <c r="H111" s="4"/>
    </row>
    <row r="112" spans="1:8" s="46" customFormat="1" ht="24.6" customHeight="1" x14ac:dyDescent="0.25">
      <c r="A112" s="49" t="s">
        <v>39</v>
      </c>
      <c r="B112" s="50" t="s">
        <v>129</v>
      </c>
      <c r="C112" s="40" t="s">
        <v>157</v>
      </c>
      <c r="D112" s="40" t="s">
        <v>130</v>
      </c>
      <c r="E112" s="1">
        <f t="shared" si="0"/>
        <v>200.18900000000002</v>
      </c>
      <c r="F112" s="2">
        <v>128.38900000000001</v>
      </c>
      <c r="G112" s="3"/>
      <c r="H112" s="4">
        <v>71.8</v>
      </c>
    </row>
    <row r="113" spans="1:8" s="46" customFormat="1" ht="24.6" customHeight="1" x14ac:dyDescent="0.25">
      <c r="A113" s="194" t="s">
        <v>23</v>
      </c>
      <c r="B113" s="192" t="s">
        <v>44</v>
      </c>
      <c r="C113" s="40" t="s">
        <v>158</v>
      </c>
      <c r="D113" s="40" t="s">
        <v>130</v>
      </c>
      <c r="E113" s="1">
        <f t="shared" si="0"/>
        <v>2321.73</v>
      </c>
      <c r="F113" s="2">
        <v>1336.796</v>
      </c>
      <c r="G113" s="3"/>
      <c r="H113" s="4">
        <v>984.93399999999997</v>
      </c>
    </row>
    <row r="114" spans="1:8" s="46" customFormat="1" ht="24.6" customHeight="1" x14ac:dyDescent="0.25">
      <c r="A114" s="196"/>
      <c r="B114" s="197"/>
      <c r="C114" s="40" t="s">
        <v>159</v>
      </c>
      <c r="D114" s="40" t="s">
        <v>38</v>
      </c>
      <c r="E114" s="1">
        <f t="shared" si="0"/>
        <v>166.947</v>
      </c>
      <c r="F114" s="2">
        <f>103.4+30.732+32.715+0.1</f>
        <v>166.947</v>
      </c>
      <c r="G114" s="3"/>
      <c r="H114" s="4"/>
    </row>
    <row r="115" spans="1:8" s="46" customFormat="1" ht="24.6" customHeight="1" x14ac:dyDescent="0.25">
      <c r="A115" s="196"/>
      <c r="B115" s="197"/>
      <c r="C115" s="40" t="s">
        <v>160</v>
      </c>
      <c r="D115" s="40" t="s">
        <v>193</v>
      </c>
      <c r="E115" s="1">
        <f t="shared" si="0"/>
        <v>41.960999999999999</v>
      </c>
      <c r="F115" s="2"/>
      <c r="G115" s="3"/>
      <c r="H115" s="4">
        <v>41.960999999999999</v>
      </c>
    </row>
    <row r="116" spans="1:8" s="46" customFormat="1" ht="24.6" customHeight="1" x14ac:dyDescent="0.25">
      <c r="A116" s="195"/>
      <c r="B116" s="193"/>
      <c r="C116" s="51" t="s">
        <v>161</v>
      </c>
      <c r="D116" s="40" t="s">
        <v>140</v>
      </c>
      <c r="E116" s="1">
        <f t="shared" si="0"/>
        <v>2.5110000000000001</v>
      </c>
      <c r="F116" s="2"/>
      <c r="G116" s="3"/>
      <c r="H116" s="4">
        <v>2.5110000000000001</v>
      </c>
    </row>
    <row r="117" spans="1:8" s="46" customFormat="1" ht="24.6" customHeight="1" x14ac:dyDescent="0.25">
      <c r="A117" s="194" t="s">
        <v>33</v>
      </c>
      <c r="B117" s="213" t="s">
        <v>45</v>
      </c>
      <c r="C117" s="40" t="s">
        <v>108</v>
      </c>
      <c r="D117" s="40" t="s">
        <v>130</v>
      </c>
      <c r="E117" s="1">
        <f t="shared" si="0"/>
        <v>29.617000000000001</v>
      </c>
      <c r="F117" s="2">
        <v>1.84</v>
      </c>
      <c r="G117" s="3"/>
      <c r="H117" s="4">
        <v>27.777000000000001</v>
      </c>
    </row>
    <row r="118" spans="1:8" s="46" customFormat="1" ht="24.6" customHeight="1" x14ac:dyDescent="0.25">
      <c r="A118" s="196"/>
      <c r="B118" s="214"/>
      <c r="C118" s="40" t="s">
        <v>133</v>
      </c>
      <c r="D118" s="40" t="s">
        <v>38</v>
      </c>
      <c r="E118" s="1">
        <f t="shared" si="0"/>
        <v>157.30000000000001</v>
      </c>
      <c r="F118" s="2">
        <f>77.9+53.6+23.9+1.9</f>
        <v>157.30000000000001</v>
      </c>
      <c r="G118" s="3">
        <v>1.7050000000000001</v>
      </c>
      <c r="H118" s="4"/>
    </row>
    <row r="119" spans="1:8" s="46" customFormat="1" ht="22.5" customHeight="1" x14ac:dyDescent="0.25">
      <c r="A119" s="196"/>
      <c r="B119" s="214"/>
      <c r="C119" s="40" t="s">
        <v>134</v>
      </c>
      <c r="D119" s="51" t="s">
        <v>50</v>
      </c>
      <c r="E119" s="1">
        <f t="shared" si="0"/>
        <v>11.27</v>
      </c>
      <c r="F119" s="2">
        <v>11.27</v>
      </c>
      <c r="G119" s="3"/>
      <c r="H119" s="4"/>
    </row>
    <row r="120" spans="1:8" s="46" customFormat="1" ht="22.5" hidden="1" customHeight="1" x14ac:dyDescent="0.25">
      <c r="A120" s="196"/>
      <c r="B120" s="214"/>
      <c r="C120" s="40"/>
      <c r="D120" s="51" t="s">
        <v>140</v>
      </c>
      <c r="E120" s="1"/>
      <c r="F120" s="2"/>
      <c r="G120" s="3"/>
      <c r="H120" s="4"/>
    </row>
    <row r="121" spans="1:8" s="46" customFormat="1" ht="22.5" customHeight="1" x14ac:dyDescent="0.25">
      <c r="A121" s="195"/>
      <c r="B121" s="215"/>
      <c r="C121" s="40" t="s">
        <v>136</v>
      </c>
      <c r="D121" s="51" t="s">
        <v>193</v>
      </c>
      <c r="E121" s="1">
        <f t="shared" si="0"/>
        <v>16.48</v>
      </c>
      <c r="F121" s="2">
        <v>16.48</v>
      </c>
      <c r="G121" s="3"/>
      <c r="H121" s="4"/>
    </row>
    <row r="122" spans="1:8" s="46" customFormat="1" ht="27.6" customHeight="1" x14ac:dyDescent="0.25">
      <c r="A122" s="194" t="s">
        <v>32</v>
      </c>
      <c r="B122" s="192" t="s">
        <v>46</v>
      </c>
      <c r="C122" s="40" t="s">
        <v>139</v>
      </c>
      <c r="D122" s="40" t="s">
        <v>130</v>
      </c>
      <c r="E122" s="1">
        <f t="shared" si="0"/>
        <v>2659.4670000000001</v>
      </c>
      <c r="F122" s="2">
        <v>2551.8789999999999</v>
      </c>
      <c r="G122" s="3">
        <v>930.39700000000005</v>
      </c>
      <c r="H122" s="4">
        <v>107.58799999999999</v>
      </c>
    </row>
    <row r="123" spans="1:8" s="46" customFormat="1" ht="27.6" customHeight="1" x14ac:dyDescent="0.25">
      <c r="A123" s="196"/>
      <c r="B123" s="197"/>
      <c r="C123" s="40" t="s">
        <v>205</v>
      </c>
      <c r="D123" s="40" t="s">
        <v>50</v>
      </c>
      <c r="E123" s="1">
        <f t="shared" si="0"/>
        <v>83.034999999999997</v>
      </c>
      <c r="F123" s="2">
        <v>59.99</v>
      </c>
      <c r="G123" s="3"/>
      <c r="H123" s="4">
        <v>23.045000000000002</v>
      </c>
    </row>
    <row r="124" spans="1:8" s="46" customFormat="1" ht="27.6" hidden="1" customHeight="1" x14ac:dyDescent="0.25">
      <c r="A124" s="196"/>
      <c r="B124" s="197"/>
      <c r="C124" s="40"/>
      <c r="D124" s="40" t="s">
        <v>193</v>
      </c>
      <c r="E124" s="1">
        <f t="shared" si="0"/>
        <v>0</v>
      </c>
      <c r="F124" s="2"/>
      <c r="G124" s="3"/>
      <c r="H124" s="4"/>
    </row>
    <row r="125" spans="1:8" s="46" customFormat="1" ht="27.6" customHeight="1" x14ac:dyDescent="0.25">
      <c r="A125" s="195"/>
      <c r="B125" s="193"/>
      <c r="C125" s="40" t="s">
        <v>206</v>
      </c>
      <c r="D125" s="40" t="s">
        <v>140</v>
      </c>
      <c r="E125" s="1">
        <f t="shared" si="0"/>
        <v>83.221000000000004</v>
      </c>
      <c r="F125" s="2"/>
      <c r="G125" s="3"/>
      <c r="H125" s="4">
        <v>83.221000000000004</v>
      </c>
    </row>
    <row r="126" spans="1:8" s="46" customFormat="1" ht="27.6" customHeight="1" x14ac:dyDescent="0.25">
      <c r="A126" s="194" t="s">
        <v>40</v>
      </c>
      <c r="B126" s="192" t="s">
        <v>47</v>
      </c>
      <c r="C126" s="40" t="s">
        <v>207</v>
      </c>
      <c r="D126" s="40" t="s">
        <v>130</v>
      </c>
      <c r="E126" s="1">
        <f t="shared" si="0"/>
        <v>1387.9570000000001</v>
      </c>
      <c r="F126" s="2">
        <v>164.34299999999999</v>
      </c>
      <c r="G126" s="3">
        <v>1</v>
      </c>
      <c r="H126" s="4">
        <v>1223.614</v>
      </c>
    </row>
    <row r="127" spans="1:8" s="46" customFormat="1" ht="27.6" customHeight="1" x14ac:dyDescent="0.25">
      <c r="A127" s="196"/>
      <c r="B127" s="197"/>
      <c r="C127" s="40" t="s">
        <v>209</v>
      </c>
      <c r="D127" s="40" t="s">
        <v>38</v>
      </c>
      <c r="E127" s="1">
        <f t="shared" si="0"/>
        <v>187.5</v>
      </c>
      <c r="F127" s="2">
        <f>83.3+104.2</f>
        <v>187.5</v>
      </c>
      <c r="G127" s="3">
        <f>101.99+13.8</f>
        <v>115.78999999999999</v>
      </c>
      <c r="H127" s="4"/>
    </row>
    <row r="128" spans="1:8" s="46" customFormat="1" ht="27.6" customHeight="1" x14ac:dyDescent="0.25">
      <c r="A128" s="196"/>
      <c r="B128" s="197"/>
      <c r="C128" s="40" t="s">
        <v>210</v>
      </c>
      <c r="D128" s="40" t="s">
        <v>193</v>
      </c>
      <c r="E128" s="1">
        <f t="shared" si="0"/>
        <v>398.13499999999999</v>
      </c>
      <c r="F128" s="2">
        <v>1.3069999999999999</v>
      </c>
      <c r="G128" s="3">
        <v>0.58099999999999996</v>
      </c>
      <c r="H128" s="4">
        <v>396.82799999999997</v>
      </c>
    </row>
    <row r="129" spans="1:8" s="46" customFormat="1" ht="27.6" customHeight="1" x14ac:dyDescent="0.25">
      <c r="A129" s="196"/>
      <c r="B129" s="197"/>
      <c r="C129" s="40" t="s">
        <v>214</v>
      </c>
      <c r="D129" s="40" t="s">
        <v>140</v>
      </c>
      <c r="E129" s="1">
        <f t="shared" si="0"/>
        <v>643.01400000000001</v>
      </c>
      <c r="F129" s="2"/>
      <c r="G129" s="3"/>
      <c r="H129" s="4">
        <f>28.014+615</f>
        <v>643.01400000000001</v>
      </c>
    </row>
    <row r="130" spans="1:8" s="46" customFormat="1" ht="27.6" hidden="1" customHeight="1" x14ac:dyDescent="0.25">
      <c r="A130" s="195"/>
      <c r="B130" s="193"/>
      <c r="C130" s="40" t="s">
        <v>218</v>
      </c>
      <c r="D130" s="40" t="s">
        <v>107</v>
      </c>
      <c r="E130" s="1">
        <f t="shared" si="0"/>
        <v>0</v>
      </c>
      <c r="F130" s="2"/>
      <c r="G130" s="3"/>
      <c r="H130" s="4"/>
    </row>
    <row r="131" spans="1:8" s="46" customFormat="1" ht="27.6" customHeight="1" x14ac:dyDescent="0.25">
      <c r="A131" s="194" t="s">
        <v>6</v>
      </c>
      <c r="B131" s="192" t="s">
        <v>48</v>
      </c>
      <c r="C131" s="40" t="s">
        <v>216</v>
      </c>
      <c r="D131" s="40" t="s">
        <v>130</v>
      </c>
      <c r="E131" s="1">
        <f>SUM(F131,H131)</f>
        <v>4039.0019999999995</v>
      </c>
      <c r="F131" s="2">
        <f>1313.322+45+0.605</f>
        <v>1358.9269999999999</v>
      </c>
      <c r="G131" s="3"/>
      <c r="H131" s="4">
        <f>2364.153+315.922</f>
        <v>2680.0749999999998</v>
      </c>
    </row>
    <row r="132" spans="1:8" s="46" customFormat="1" ht="27.6" customHeight="1" x14ac:dyDescent="0.25">
      <c r="A132" s="196"/>
      <c r="B132" s="197"/>
      <c r="C132" s="40" t="s">
        <v>218</v>
      </c>
      <c r="D132" s="40" t="s">
        <v>140</v>
      </c>
      <c r="E132" s="1">
        <f t="shared" si="0"/>
        <v>1004.404</v>
      </c>
      <c r="F132" s="2">
        <f>15.532+156</f>
        <v>171.53200000000001</v>
      </c>
      <c r="G132" s="3"/>
      <c r="H132" s="4">
        <f>128.172+472.7+232</f>
        <v>832.87199999999996</v>
      </c>
    </row>
    <row r="133" spans="1:8" s="46" customFormat="1" ht="27.6" customHeight="1" x14ac:dyDescent="0.25">
      <c r="A133" s="195"/>
      <c r="B133" s="193"/>
      <c r="C133" s="40" t="s">
        <v>225</v>
      </c>
      <c r="D133" s="40" t="s">
        <v>193</v>
      </c>
      <c r="E133" s="1">
        <f t="shared" si="0"/>
        <v>18.399999999999999</v>
      </c>
      <c r="F133" s="2">
        <v>4.5090000000000003</v>
      </c>
      <c r="G133" s="3"/>
      <c r="H133" s="4">
        <v>13.891</v>
      </c>
    </row>
    <row r="134" spans="1:8" s="46" customFormat="1" ht="28.95" customHeight="1" x14ac:dyDescent="0.25">
      <c r="A134" s="52"/>
      <c r="B134" s="53" t="s">
        <v>7</v>
      </c>
      <c r="C134" s="54" t="s">
        <v>180</v>
      </c>
      <c r="D134" s="55"/>
      <c r="E134" s="9">
        <f t="shared" si="0"/>
        <v>892.11199999999997</v>
      </c>
      <c r="F134" s="10">
        <f>SUM(F136:F142)</f>
        <v>891.61199999999997</v>
      </c>
      <c r="G134" s="11">
        <f>SUM(G136:G142)</f>
        <v>773.06000000000006</v>
      </c>
      <c r="H134" s="12">
        <f>SUM(H136:H142)</f>
        <v>0.5</v>
      </c>
    </row>
    <row r="135" spans="1:8" s="46" customFormat="1" ht="18" customHeight="1" x14ac:dyDescent="0.25">
      <c r="A135" s="47"/>
      <c r="B135" s="42" t="s">
        <v>2</v>
      </c>
      <c r="C135" s="56"/>
      <c r="D135" s="55"/>
      <c r="E135" s="1"/>
      <c r="F135" s="2"/>
      <c r="G135" s="3"/>
      <c r="H135" s="4"/>
    </row>
    <row r="136" spans="1:8" s="46" customFormat="1" ht="27" customHeight="1" x14ac:dyDescent="0.25">
      <c r="A136" s="210" t="s">
        <v>25</v>
      </c>
      <c r="B136" s="192" t="s">
        <v>41</v>
      </c>
      <c r="C136" s="55" t="s">
        <v>26</v>
      </c>
      <c r="D136" s="40" t="s">
        <v>130</v>
      </c>
      <c r="E136" s="1">
        <f>SUM(F136,H136)</f>
        <v>289.86</v>
      </c>
      <c r="F136" s="2">
        <v>289.36</v>
      </c>
      <c r="G136" s="3">
        <v>207.59</v>
      </c>
      <c r="H136" s="4">
        <v>0.5</v>
      </c>
    </row>
    <row r="137" spans="1:8" s="46" customFormat="1" ht="21.75" customHeight="1" x14ac:dyDescent="0.25">
      <c r="A137" s="211"/>
      <c r="B137" s="197"/>
      <c r="C137" s="55" t="s">
        <v>51</v>
      </c>
      <c r="D137" s="40" t="s">
        <v>49</v>
      </c>
      <c r="E137" s="1">
        <f>SUM(F137,H137)</f>
        <v>585.05999999999995</v>
      </c>
      <c r="F137" s="2">
        <v>585.05999999999995</v>
      </c>
      <c r="G137" s="3">
        <v>565.47</v>
      </c>
      <c r="H137" s="4"/>
    </row>
    <row r="138" spans="1:8" s="46" customFormat="1" ht="21.75" hidden="1" customHeight="1" x14ac:dyDescent="0.25">
      <c r="A138" s="212"/>
      <c r="B138" s="193"/>
      <c r="C138" s="55"/>
      <c r="D138" s="40" t="s">
        <v>140</v>
      </c>
      <c r="E138" s="1"/>
      <c r="F138" s="2"/>
      <c r="G138" s="3"/>
      <c r="H138" s="4"/>
    </row>
    <row r="139" spans="1:8" s="46" customFormat="1" ht="21.75" customHeight="1" x14ac:dyDescent="0.25">
      <c r="A139" s="57" t="s">
        <v>23</v>
      </c>
      <c r="B139" s="58" t="s">
        <v>44</v>
      </c>
      <c r="C139" s="55" t="s">
        <v>52</v>
      </c>
      <c r="D139" s="40" t="s">
        <v>38</v>
      </c>
      <c r="E139" s="1">
        <f t="shared" ref="E139:E140" si="1">SUM(F139,H139)</f>
        <v>15.702</v>
      </c>
      <c r="F139" s="2">
        <v>15.702</v>
      </c>
      <c r="G139" s="3"/>
      <c r="H139" s="4"/>
    </row>
    <row r="140" spans="1:8" s="46" customFormat="1" ht="21.75" customHeight="1" x14ac:dyDescent="0.25">
      <c r="A140" s="194" t="s">
        <v>32</v>
      </c>
      <c r="B140" s="192" t="s">
        <v>46</v>
      </c>
      <c r="C140" s="55" t="s">
        <v>53</v>
      </c>
      <c r="D140" s="40" t="s">
        <v>130</v>
      </c>
      <c r="E140" s="1">
        <f t="shared" si="1"/>
        <v>1.49</v>
      </c>
      <c r="F140" s="2">
        <v>1.49</v>
      </c>
      <c r="G140" s="3"/>
      <c r="H140" s="4"/>
    </row>
    <row r="141" spans="1:8" s="46" customFormat="1" ht="21.75" hidden="1" customHeight="1" x14ac:dyDescent="0.25">
      <c r="A141" s="195"/>
      <c r="B141" s="193"/>
      <c r="C141" s="55"/>
      <c r="D141" s="40" t="s">
        <v>50</v>
      </c>
      <c r="E141" s="1"/>
      <c r="F141" s="2"/>
      <c r="G141" s="3"/>
      <c r="H141" s="4"/>
    </row>
    <row r="142" spans="1:8" s="46" customFormat="1" ht="24" hidden="1" customHeight="1" x14ac:dyDescent="0.25">
      <c r="A142" s="57" t="s">
        <v>6</v>
      </c>
      <c r="B142" s="50" t="s">
        <v>48</v>
      </c>
      <c r="C142" s="55" t="s">
        <v>109</v>
      </c>
      <c r="D142" s="40" t="s">
        <v>130</v>
      </c>
      <c r="E142" s="1">
        <f>SUM(F142,H142)</f>
        <v>0</v>
      </c>
      <c r="F142" s="2"/>
      <c r="G142" s="3"/>
      <c r="H142" s="4"/>
    </row>
    <row r="143" spans="1:8" ht="27" customHeight="1" x14ac:dyDescent="0.25">
      <c r="A143" s="52"/>
      <c r="B143" s="53" t="s">
        <v>146</v>
      </c>
      <c r="C143" s="54" t="s">
        <v>181</v>
      </c>
      <c r="D143" s="55"/>
      <c r="E143" s="9">
        <f>SUM(F143,H143)</f>
        <v>1105.04</v>
      </c>
      <c r="F143" s="10">
        <f>SUM(F145:F150)</f>
        <v>1104.54</v>
      </c>
      <c r="G143" s="11">
        <f>SUM(G145:G150)</f>
        <v>929.65499999999997</v>
      </c>
      <c r="H143" s="12">
        <f>SUM(H145:H150)</f>
        <v>0.5</v>
      </c>
    </row>
    <row r="144" spans="1:8" s="46" customFormat="1" ht="16.95" customHeight="1" x14ac:dyDescent="0.25">
      <c r="A144" s="47"/>
      <c r="B144" s="42" t="s">
        <v>2</v>
      </c>
      <c r="C144" s="56"/>
      <c r="D144" s="55"/>
      <c r="E144" s="1"/>
      <c r="F144" s="2"/>
      <c r="G144" s="3"/>
      <c r="H144" s="4"/>
    </row>
    <row r="145" spans="1:8" s="46" customFormat="1" ht="21.6" customHeight="1" x14ac:dyDescent="0.25">
      <c r="A145" s="210" t="s">
        <v>25</v>
      </c>
      <c r="B145" s="192" t="s">
        <v>41</v>
      </c>
      <c r="C145" s="55" t="s">
        <v>27</v>
      </c>
      <c r="D145" s="40" t="s">
        <v>130</v>
      </c>
      <c r="E145" s="1">
        <f>SUM(F145,H145)</f>
        <v>326.79000000000002</v>
      </c>
      <c r="F145" s="2">
        <v>326.29000000000002</v>
      </c>
      <c r="G145" s="3">
        <v>217.69499999999999</v>
      </c>
      <c r="H145" s="4">
        <v>0.5</v>
      </c>
    </row>
    <row r="146" spans="1:8" s="46" customFormat="1" ht="21.6" customHeight="1" x14ac:dyDescent="0.25">
      <c r="A146" s="211"/>
      <c r="B146" s="197"/>
      <c r="C146" s="55" t="s">
        <v>28</v>
      </c>
      <c r="D146" s="40" t="s">
        <v>49</v>
      </c>
      <c r="E146" s="1">
        <f>SUM(F146,H146)</f>
        <v>739.27</v>
      </c>
      <c r="F146" s="2">
        <v>739.27</v>
      </c>
      <c r="G146" s="3">
        <v>711.96</v>
      </c>
      <c r="H146" s="4"/>
    </row>
    <row r="147" spans="1:8" s="46" customFormat="1" ht="21.6" hidden="1" customHeight="1" x14ac:dyDescent="0.25">
      <c r="A147" s="212"/>
      <c r="B147" s="193"/>
      <c r="C147" s="55"/>
      <c r="D147" s="40" t="s">
        <v>140</v>
      </c>
      <c r="E147" s="1"/>
      <c r="F147" s="2"/>
      <c r="G147" s="3"/>
      <c r="H147" s="4"/>
    </row>
    <row r="148" spans="1:8" s="46" customFormat="1" ht="21.6" customHeight="1" x14ac:dyDescent="0.25">
      <c r="A148" s="57" t="s">
        <v>23</v>
      </c>
      <c r="B148" s="58" t="s">
        <v>44</v>
      </c>
      <c r="C148" s="55" t="s">
        <v>54</v>
      </c>
      <c r="D148" s="40" t="s">
        <v>38</v>
      </c>
      <c r="E148" s="1">
        <f t="shared" ref="E148:E149" si="2">SUM(F148,H148)</f>
        <v>34.56</v>
      </c>
      <c r="F148" s="2">
        <v>34.56</v>
      </c>
      <c r="G148" s="3"/>
      <c r="H148" s="4"/>
    </row>
    <row r="149" spans="1:8" s="46" customFormat="1" ht="21.6" customHeight="1" x14ac:dyDescent="0.25">
      <c r="A149" s="49" t="s">
        <v>32</v>
      </c>
      <c r="B149" s="59" t="s">
        <v>46</v>
      </c>
      <c r="C149" s="55" t="s">
        <v>163</v>
      </c>
      <c r="D149" s="40" t="s">
        <v>130</v>
      </c>
      <c r="E149" s="1">
        <f t="shared" si="2"/>
        <v>1.42</v>
      </c>
      <c r="F149" s="2">
        <v>1.42</v>
      </c>
      <c r="G149" s="3"/>
      <c r="H149" s="4"/>
    </row>
    <row r="150" spans="1:8" s="46" customFormat="1" ht="21.6" customHeight="1" x14ac:dyDescent="0.25">
      <c r="A150" s="49" t="s">
        <v>6</v>
      </c>
      <c r="B150" s="50" t="s">
        <v>48</v>
      </c>
      <c r="C150" s="55" t="s">
        <v>164</v>
      </c>
      <c r="D150" s="40" t="s">
        <v>130</v>
      </c>
      <c r="E150" s="1">
        <f>SUM(F150,H150)</f>
        <v>3</v>
      </c>
      <c r="F150" s="2">
        <v>3</v>
      </c>
      <c r="G150" s="3"/>
      <c r="H150" s="4"/>
    </row>
    <row r="151" spans="1:8" ht="21.6" customHeight="1" x14ac:dyDescent="0.25">
      <c r="A151" s="52"/>
      <c r="B151" s="38" t="s">
        <v>147</v>
      </c>
      <c r="C151" s="54" t="s">
        <v>182</v>
      </c>
      <c r="D151" s="60"/>
      <c r="E151" s="9">
        <f>SUM(F151,H151)</f>
        <v>1377.7760000000001</v>
      </c>
      <c r="F151" s="10">
        <f>SUM(F153:F158)</f>
        <v>1374.876</v>
      </c>
      <c r="G151" s="11">
        <f>SUM(G153:G158)</f>
        <v>1146.6199999999999</v>
      </c>
      <c r="H151" s="12">
        <f>SUM(H153:H158)</f>
        <v>2.9</v>
      </c>
    </row>
    <row r="152" spans="1:8" ht="17.399999999999999" customHeight="1" x14ac:dyDescent="0.25">
      <c r="A152" s="61"/>
      <c r="B152" s="42" t="s">
        <v>2</v>
      </c>
      <c r="C152" s="62"/>
      <c r="D152" s="60"/>
      <c r="E152" s="1"/>
      <c r="F152" s="2"/>
      <c r="G152" s="3"/>
      <c r="H152" s="4"/>
    </row>
    <row r="153" spans="1:8" s="46" customFormat="1" ht="21.6" customHeight="1" x14ac:dyDescent="0.25">
      <c r="A153" s="210" t="s">
        <v>25</v>
      </c>
      <c r="B153" s="192" t="s">
        <v>41</v>
      </c>
      <c r="C153" s="55" t="s">
        <v>29</v>
      </c>
      <c r="D153" s="40" t="s">
        <v>130</v>
      </c>
      <c r="E153" s="1">
        <f>SUM(F153,H153)</f>
        <v>406.64</v>
      </c>
      <c r="F153" s="2">
        <v>403.74</v>
      </c>
      <c r="G153" s="3">
        <v>262.75</v>
      </c>
      <c r="H153" s="4">
        <v>2.9</v>
      </c>
    </row>
    <row r="154" spans="1:8" s="46" customFormat="1" ht="21.6" customHeight="1" x14ac:dyDescent="0.25">
      <c r="A154" s="211"/>
      <c r="B154" s="197"/>
      <c r="C154" s="55" t="s">
        <v>55</v>
      </c>
      <c r="D154" s="40" t="s">
        <v>49</v>
      </c>
      <c r="E154" s="1">
        <f>SUM(F154,H154)</f>
        <v>917.86</v>
      </c>
      <c r="F154" s="2">
        <v>917.86</v>
      </c>
      <c r="G154" s="3">
        <v>883.87</v>
      </c>
      <c r="H154" s="4"/>
    </row>
    <row r="155" spans="1:8" s="46" customFormat="1" ht="21.6" hidden="1" customHeight="1" x14ac:dyDescent="0.25">
      <c r="A155" s="212"/>
      <c r="B155" s="193"/>
      <c r="C155" s="55"/>
      <c r="D155" s="40" t="s">
        <v>140</v>
      </c>
      <c r="E155" s="1"/>
      <c r="F155" s="2"/>
      <c r="G155" s="3"/>
      <c r="H155" s="4"/>
    </row>
    <row r="156" spans="1:8" s="46" customFormat="1" ht="21.6" customHeight="1" x14ac:dyDescent="0.25">
      <c r="A156" s="57" t="s">
        <v>23</v>
      </c>
      <c r="B156" s="58" t="s">
        <v>44</v>
      </c>
      <c r="C156" s="55" t="s">
        <v>56</v>
      </c>
      <c r="D156" s="40" t="s">
        <v>38</v>
      </c>
      <c r="E156" s="1">
        <f t="shared" ref="E156:E158" si="3">SUM(F156,H156)</f>
        <v>51.886000000000003</v>
      </c>
      <c r="F156" s="2">
        <v>51.886000000000003</v>
      </c>
      <c r="G156" s="3"/>
      <c r="H156" s="4"/>
    </row>
    <row r="157" spans="1:8" s="46" customFormat="1" ht="21.6" customHeight="1" x14ac:dyDescent="0.25">
      <c r="A157" s="49" t="s">
        <v>32</v>
      </c>
      <c r="B157" s="59" t="s">
        <v>46</v>
      </c>
      <c r="C157" s="55" t="s">
        <v>57</v>
      </c>
      <c r="D157" s="40" t="s">
        <v>130</v>
      </c>
      <c r="E157" s="1">
        <f t="shared" si="3"/>
        <v>1.39</v>
      </c>
      <c r="F157" s="2">
        <v>1.39</v>
      </c>
      <c r="G157" s="3"/>
      <c r="H157" s="4"/>
    </row>
    <row r="158" spans="1:8" s="46" customFormat="1" ht="21.6" hidden="1" customHeight="1" x14ac:dyDescent="0.25">
      <c r="A158" s="49" t="s">
        <v>6</v>
      </c>
      <c r="B158" s="50" t="s">
        <v>48</v>
      </c>
      <c r="C158" s="55" t="s">
        <v>165</v>
      </c>
      <c r="D158" s="40" t="s">
        <v>130</v>
      </c>
      <c r="E158" s="1">
        <f t="shared" si="3"/>
        <v>0</v>
      </c>
      <c r="F158" s="2"/>
      <c r="G158" s="3"/>
      <c r="H158" s="4"/>
    </row>
    <row r="159" spans="1:8" ht="23.4" customHeight="1" x14ac:dyDescent="0.25">
      <c r="A159" s="52"/>
      <c r="B159" s="38" t="s">
        <v>13</v>
      </c>
      <c r="C159" s="54" t="s">
        <v>183</v>
      </c>
      <c r="D159" s="55"/>
      <c r="E159" s="9">
        <f>SUM(F159,H159)</f>
        <v>1488.5680000000002</v>
      </c>
      <c r="F159" s="10">
        <f>SUM(F161:F169)</f>
        <v>1432.1680000000001</v>
      </c>
      <c r="G159" s="11">
        <f>SUM(G161:G169)</f>
        <v>1209.83</v>
      </c>
      <c r="H159" s="12">
        <f>SUM(H161:H169)</f>
        <v>56.4</v>
      </c>
    </row>
    <row r="160" spans="1:8" ht="17.399999999999999" customHeight="1" x14ac:dyDescent="0.25">
      <c r="A160" s="52"/>
      <c r="B160" s="42" t="s">
        <v>2</v>
      </c>
      <c r="C160" s="62"/>
      <c r="D160" s="60"/>
      <c r="E160" s="1"/>
      <c r="F160" s="2"/>
      <c r="G160" s="3"/>
      <c r="H160" s="4"/>
    </row>
    <row r="161" spans="1:8" ht="21" customHeight="1" x14ac:dyDescent="0.25">
      <c r="A161" s="40" t="s">
        <v>22</v>
      </c>
      <c r="B161" s="43" t="s">
        <v>34</v>
      </c>
      <c r="C161" s="55" t="s">
        <v>58</v>
      </c>
      <c r="D161" s="40" t="s">
        <v>130</v>
      </c>
      <c r="E161" s="1">
        <f t="shared" ref="E161:E170" si="4">SUM(F161,H161)</f>
        <v>1.641</v>
      </c>
      <c r="F161" s="2">
        <v>1.641</v>
      </c>
      <c r="G161" s="3"/>
      <c r="H161" s="4"/>
    </row>
    <row r="162" spans="1:8" s="46" customFormat="1" ht="21.6" customHeight="1" x14ac:dyDescent="0.25">
      <c r="A162" s="210" t="s">
        <v>25</v>
      </c>
      <c r="B162" s="192" t="s">
        <v>41</v>
      </c>
      <c r="C162" s="55" t="s">
        <v>59</v>
      </c>
      <c r="D162" s="40" t="s">
        <v>130</v>
      </c>
      <c r="E162" s="1">
        <f>SUM(F162,H162)</f>
        <v>444.85499999999996</v>
      </c>
      <c r="F162" s="2">
        <v>388.45499999999998</v>
      </c>
      <c r="G162" s="3">
        <v>256.07</v>
      </c>
      <c r="H162" s="4">
        <v>56.4</v>
      </c>
    </row>
    <row r="163" spans="1:8" s="46" customFormat="1" ht="21.6" customHeight="1" x14ac:dyDescent="0.25">
      <c r="A163" s="211"/>
      <c r="B163" s="197"/>
      <c r="C163" s="55" t="s">
        <v>60</v>
      </c>
      <c r="D163" s="40" t="s">
        <v>49</v>
      </c>
      <c r="E163" s="1">
        <f t="shared" si="4"/>
        <v>985.73</v>
      </c>
      <c r="F163" s="2">
        <v>985.73</v>
      </c>
      <c r="G163" s="3">
        <v>953.76</v>
      </c>
      <c r="H163" s="4"/>
    </row>
    <row r="164" spans="1:8" s="46" customFormat="1" ht="21.6" customHeight="1" x14ac:dyDescent="0.25">
      <c r="A164" s="211"/>
      <c r="B164" s="197"/>
      <c r="C164" s="55" t="s">
        <v>61</v>
      </c>
      <c r="D164" s="40" t="s">
        <v>140</v>
      </c>
      <c r="E164" s="1">
        <f t="shared" si="4"/>
        <v>22.9</v>
      </c>
      <c r="F164" s="2">
        <v>22.9</v>
      </c>
      <c r="G164" s="3"/>
      <c r="H164" s="4"/>
    </row>
    <row r="165" spans="1:8" s="46" customFormat="1" ht="21.6" hidden="1" customHeight="1" x14ac:dyDescent="0.25">
      <c r="A165" s="212"/>
      <c r="B165" s="193"/>
      <c r="C165" s="55"/>
      <c r="D165" s="40" t="s">
        <v>193</v>
      </c>
      <c r="E165" s="1"/>
      <c r="F165" s="2"/>
      <c r="G165" s="3"/>
      <c r="H165" s="4"/>
    </row>
    <row r="166" spans="1:8" s="46" customFormat="1" ht="21.6" customHeight="1" x14ac:dyDescent="0.25">
      <c r="A166" s="57" t="s">
        <v>23</v>
      </c>
      <c r="B166" s="58" t="s">
        <v>44</v>
      </c>
      <c r="C166" s="55" t="s">
        <v>104</v>
      </c>
      <c r="D166" s="40" t="s">
        <v>38</v>
      </c>
      <c r="E166" s="1">
        <f t="shared" si="4"/>
        <v>32.481999999999999</v>
      </c>
      <c r="F166" s="2">
        <v>32.481999999999999</v>
      </c>
      <c r="G166" s="3"/>
      <c r="H166" s="4"/>
    </row>
    <row r="167" spans="1:8" s="46" customFormat="1" ht="21.6" customHeight="1" x14ac:dyDescent="0.25">
      <c r="A167" s="49" t="s">
        <v>32</v>
      </c>
      <c r="B167" s="192" t="s">
        <v>46</v>
      </c>
      <c r="C167" s="55" t="s">
        <v>105</v>
      </c>
      <c r="D167" s="40" t="s">
        <v>130</v>
      </c>
      <c r="E167" s="1">
        <f t="shared" si="4"/>
        <v>0.96</v>
      </c>
      <c r="F167" s="2">
        <v>0.96</v>
      </c>
      <c r="G167" s="3"/>
      <c r="H167" s="4"/>
    </row>
    <row r="168" spans="1:8" s="46" customFormat="1" ht="21.6" hidden="1" customHeight="1" x14ac:dyDescent="0.25">
      <c r="A168" s="49"/>
      <c r="B168" s="193"/>
      <c r="C168" s="55" t="s">
        <v>106</v>
      </c>
      <c r="D168" s="40" t="s">
        <v>50</v>
      </c>
      <c r="E168" s="1">
        <f t="shared" si="4"/>
        <v>0</v>
      </c>
      <c r="F168" s="2"/>
      <c r="G168" s="3"/>
      <c r="H168" s="4"/>
    </row>
    <row r="169" spans="1:8" ht="24.6" hidden="1" customHeight="1" x14ac:dyDescent="0.25">
      <c r="A169" s="49" t="s">
        <v>6</v>
      </c>
      <c r="B169" s="50" t="s">
        <v>48</v>
      </c>
      <c r="C169" s="55" t="s">
        <v>106</v>
      </c>
      <c r="D169" s="40" t="s">
        <v>130</v>
      </c>
      <c r="E169" s="1">
        <f t="shared" si="4"/>
        <v>0</v>
      </c>
      <c r="F169" s="2"/>
      <c r="G169" s="3"/>
      <c r="H169" s="4"/>
    </row>
    <row r="170" spans="1:8" ht="22.2" customHeight="1" x14ac:dyDescent="0.25">
      <c r="A170" s="52"/>
      <c r="B170" s="38" t="s">
        <v>14</v>
      </c>
      <c r="C170" s="54" t="s">
        <v>110</v>
      </c>
      <c r="D170" s="55"/>
      <c r="E170" s="9">
        <f t="shared" si="4"/>
        <v>764.9899999999999</v>
      </c>
      <c r="F170" s="10">
        <f>SUM(F172:F178)</f>
        <v>762.9899999999999</v>
      </c>
      <c r="G170" s="11">
        <f>SUM(G172:G178)</f>
        <v>657.31</v>
      </c>
      <c r="H170" s="12">
        <f>SUM(H172:H178)</f>
        <v>2</v>
      </c>
    </row>
    <row r="171" spans="1:8" ht="17.399999999999999" customHeight="1" x14ac:dyDescent="0.25">
      <c r="A171" s="61"/>
      <c r="B171" s="42" t="s">
        <v>2</v>
      </c>
      <c r="C171" s="62"/>
      <c r="D171" s="60"/>
      <c r="E171" s="1"/>
      <c r="F171" s="2"/>
      <c r="G171" s="3"/>
      <c r="H171" s="4"/>
    </row>
    <row r="172" spans="1:8" s="46" customFormat="1" ht="21.6" customHeight="1" x14ac:dyDescent="0.25">
      <c r="A172" s="210" t="s">
        <v>25</v>
      </c>
      <c r="B172" s="192" t="s">
        <v>41</v>
      </c>
      <c r="C172" s="55" t="s">
        <v>62</v>
      </c>
      <c r="D172" s="40" t="s">
        <v>130</v>
      </c>
      <c r="E172" s="1">
        <f>SUM(F172,H172)</f>
        <v>234.15799999999999</v>
      </c>
      <c r="F172" s="2">
        <v>232.15799999999999</v>
      </c>
      <c r="G172" s="3">
        <v>163.91</v>
      </c>
      <c r="H172" s="4">
        <v>2</v>
      </c>
    </row>
    <row r="173" spans="1:8" s="46" customFormat="1" ht="21.6" customHeight="1" x14ac:dyDescent="0.25">
      <c r="A173" s="211"/>
      <c r="B173" s="197"/>
      <c r="C173" s="55" t="s">
        <v>63</v>
      </c>
      <c r="D173" s="40" t="s">
        <v>49</v>
      </c>
      <c r="E173" s="1">
        <f>SUM(F173,H173)</f>
        <v>511.43</v>
      </c>
      <c r="F173" s="2">
        <v>511.43</v>
      </c>
      <c r="G173" s="3">
        <v>493.4</v>
      </c>
      <c r="H173" s="4"/>
    </row>
    <row r="174" spans="1:8" s="46" customFormat="1" ht="21.6" hidden="1" customHeight="1" x14ac:dyDescent="0.25">
      <c r="A174" s="211"/>
      <c r="B174" s="197"/>
      <c r="C174" s="55"/>
      <c r="D174" s="40" t="s">
        <v>140</v>
      </c>
      <c r="E174" s="1"/>
      <c r="F174" s="2"/>
      <c r="G174" s="3"/>
      <c r="H174" s="4"/>
    </row>
    <row r="175" spans="1:8" s="46" customFormat="1" ht="21.6" hidden="1" customHeight="1" x14ac:dyDescent="0.25">
      <c r="A175" s="212"/>
      <c r="B175" s="193"/>
      <c r="C175" s="55" t="s">
        <v>64</v>
      </c>
      <c r="D175" s="40" t="s">
        <v>193</v>
      </c>
      <c r="E175" s="1">
        <f>SUM(F175,H175)</f>
        <v>0</v>
      </c>
      <c r="F175" s="2"/>
      <c r="G175" s="3"/>
      <c r="H175" s="4"/>
    </row>
    <row r="176" spans="1:8" s="46" customFormat="1" ht="21.6" customHeight="1" x14ac:dyDescent="0.25">
      <c r="A176" s="57" t="s">
        <v>23</v>
      </c>
      <c r="B176" s="58" t="s">
        <v>44</v>
      </c>
      <c r="C176" s="55" t="s">
        <v>64</v>
      </c>
      <c r="D176" s="40" t="s">
        <v>38</v>
      </c>
      <c r="E176" s="1">
        <f t="shared" ref="E176:E177" si="5">SUM(F176,H176)</f>
        <v>18.091999999999999</v>
      </c>
      <c r="F176" s="2">
        <v>18.091999999999999</v>
      </c>
      <c r="G176" s="3"/>
      <c r="H176" s="4"/>
    </row>
    <row r="177" spans="1:8" s="46" customFormat="1" ht="21.6" customHeight="1" x14ac:dyDescent="0.25">
      <c r="A177" s="49" t="s">
        <v>32</v>
      </c>
      <c r="B177" s="59" t="s">
        <v>46</v>
      </c>
      <c r="C177" s="55" t="s">
        <v>65</v>
      </c>
      <c r="D177" s="40" t="s">
        <v>130</v>
      </c>
      <c r="E177" s="1">
        <f t="shared" si="5"/>
        <v>1.31</v>
      </c>
      <c r="F177" s="2">
        <v>1.31</v>
      </c>
      <c r="G177" s="3"/>
      <c r="H177" s="4"/>
    </row>
    <row r="178" spans="1:8" s="46" customFormat="1" ht="21.6" hidden="1" customHeight="1" x14ac:dyDescent="0.25">
      <c r="A178" s="49" t="s">
        <v>6</v>
      </c>
      <c r="B178" s="50" t="s">
        <v>48</v>
      </c>
      <c r="C178" s="55" t="s">
        <v>166</v>
      </c>
      <c r="D178" s="40" t="s">
        <v>130</v>
      </c>
      <c r="E178" s="1">
        <f>SUM(F178,H178)</f>
        <v>0</v>
      </c>
      <c r="F178" s="2"/>
      <c r="G178" s="3"/>
      <c r="H178" s="4"/>
    </row>
    <row r="179" spans="1:8" ht="26.25" customHeight="1" x14ac:dyDescent="0.25">
      <c r="A179" s="52"/>
      <c r="B179" s="38" t="s">
        <v>8</v>
      </c>
      <c r="C179" s="54" t="s">
        <v>111</v>
      </c>
      <c r="D179" s="60"/>
      <c r="E179" s="9">
        <f>SUM(F179,H179)</f>
        <v>782.15699999999993</v>
      </c>
      <c r="F179" s="10">
        <f>SUM(F181:F187)</f>
        <v>767.97699999999998</v>
      </c>
      <c r="G179" s="11">
        <f>SUM(G181:G187)</f>
        <v>603.31999999999994</v>
      </c>
      <c r="H179" s="12">
        <f>SUM(H181:H187)</f>
        <v>14.18</v>
      </c>
    </row>
    <row r="180" spans="1:8" ht="15.75" customHeight="1" x14ac:dyDescent="0.25">
      <c r="A180" s="61"/>
      <c r="B180" s="42" t="s">
        <v>2</v>
      </c>
      <c r="C180" s="62"/>
      <c r="D180" s="60"/>
      <c r="E180" s="1"/>
      <c r="F180" s="2"/>
      <c r="G180" s="3"/>
      <c r="H180" s="4"/>
    </row>
    <row r="181" spans="1:8" s="46" customFormat="1" ht="21.6" customHeight="1" x14ac:dyDescent="0.25">
      <c r="A181" s="210" t="s">
        <v>25</v>
      </c>
      <c r="B181" s="192" t="s">
        <v>41</v>
      </c>
      <c r="C181" s="55" t="s">
        <v>66</v>
      </c>
      <c r="D181" s="40" t="s">
        <v>130</v>
      </c>
      <c r="E181" s="1">
        <f>SUM(F181,H181)</f>
        <v>490.62900000000002</v>
      </c>
      <c r="F181" s="2">
        <v>478.94900000000001</v>
      </c>
      <c r="G181" s="3">
        <v>333.77</v>
      </c>
      <c r="H181" s="4">
        <v>11.68</v>
      </c>
    </row>
    <row r="182" spans="1:8" s="46" customFormat="1" ht="21.6" customHeight="1" x14ac:dyDescent="0.25">
      <c r="A182" s="212"/>
      <c r="B182" s="193"/>
      <c r="C182" s="55" t="s">
        <v>67</v>
      </c>
      <c r="D182" s="40" t="s">
        <v>49</v>
      </c>
      <c r="E182" s="1">
        <f>SUM(F182,H182)</f>
        <v>282.20999999999998</v>
      </c>
      <c r="F182" s="2">
        <v>282.20999999999998</v>
      </c>
      <c r="G182" s="3">
        <v>269.55</v>
      </c>
      <c r="H182" s="4"/>
    </row>
    <row r="183" spans="1:8" s="46" customFormat="1" ht="21.6" customHeight="1" x14ac:dyDescent="0.25">
      <c r="A183" s="49" t="s">
        <v>23</v>
      </c>
      <c r="B183" s="59" t="s">
        <v>44</v>
      </c>
      <c r="C183" s="55" t="s">
        <v>68</v>
      </c>
      <c r="D183" s="40" t="s">
        <v>38</v>
      </c>
      <c r="E183" s="1">
        <f t="shared" ref="E183:E186" si="6">SUM(F183,H183)</f>
        <v>6.0780000000000003</v>
      </c>
      <c r="F183" s="2">
        <v>6.0780000000000003</v>
      </c>
      <c r="G183" s="3"/>
      <c r="H183" s="4"/>
    </row>
    <row r="184" spans="1:8" s="46" customFormat="1" ht="21.6" hidden="1" customHeight="1" x14ac:dyDescent="0.25">
      <c r="A184" s="49" t="s">
        <v>33</v>
      </c>
      <c r="B184" s="50" t="s">
        <v>45</v>
      </c>
      <c r="C184" s="55"/>
      <c r="D184" s="40" t="s">
        <v>50</v>
      </c>
      <c r="E184" s="1"/>
      <c r="F184" s="2"/>
      <c r="G184" s="3"/>
      <c r="H184" s="4"/>
    </row>
    <row r="185" spans="1:8" s="46" customFormat="1" ht="21.6" customHeight="1" x14ac:dyDescent="0.25">
      <c r="A185" s="194" t="s">
        <v>32</v>
      </c>
      <c r="B185" s="192" t="s">
        <v>46</v>
      </c>
      <c r="C185" s="55" t="s">
        <v>226</v>
      </c>
      <c r="D185" s="40" t="s">
        <v>130</v>
      </c>
      <c r="E185" s="1">
        <f t="shared" si="6"/>
        <v>0.74</v>
      </c>
      <c r="F185" s="2">
        <v>0.74</v>
      </c>
      <c r="G185" s="3"/>
      <c r="H185" s="4"/>
    </row>
    <row r="186" spans="1:8" s="46" customFormat="1" ht="21.6" hidden="1" customHeight="1" x14ac:dyDescent="0.25">
      <c r="A186" s="195"/>
      <c r="B186" s="193"/>
      <c r="C186" s="55"/>
      <c r="D186" s="40" t="s">
        <v>50</v>
      </c>
      <c r="E186" s="1">
        <f t="shared" si="6"/>
        <v>0</v>
      </c>
      <c r="F186" s="2"/>
      <c r="G186" s="3"/>
      <c r="H186" s="4"/>
    </row>
    <row r="187" spans="1:8" s="46" customFormat="1" ht="21.6" customHeight="1" x14ac:dyDescent="0.25">
      <c r="A187" s="49" t="s">
        <v>6</v>
      </c>
      <c r="B187" s="50" t="s">
        <v>48</v>
      </c>
      <c r="C187" s="55" t="s">
        <v>167</v>
      </c>
      <c r="D187" s="40" t="s">
        <v>130</v>
      </c>
      <c r="E187" s="1">
        <f>SUM(F187,H187)</f>
        <v>2.5</v>
      </c>
      <c r="F187" s="2"/>
      <c r="G187" s="3"/>
      <c r="H187" s="4">
        <v>2.5</v>
      </c>
    </row>
    <row r="188" spans="1:8" ht="28.2" customHeight="1" x14ac:dyDescent="0.25">
      <c r="A188" s="52"/>
      <c r="B188" s="38" t="s">
        <v>9</v>
      </c>
      <c r="C188" s="54" t="s">
        <v>184</v>
      </c>
      <c r="D188" s="60"/>
      <c r="E188" s="9">
        <f>SUM(F188,H188)</f>
        <v>497.25600000000003</v>
      </c>
      <c r="F188" s="10">
        <f>SUM(F190:F194)</f>
        <v>497.25600000000003</v>
      </c>
      <c r="G188" s="11">
        <f>SUM(G190:G194)</f>
        <v>389.13</v>
      </c>
      <c r="H188" s="12">
        <f>SUM(H190:H194)</f>
        <v>0</v>
      </c>
    </row>
    <row r="189" spans="1:8" ht="16.5" customHeight="1" x14ac:dyDescent="0.25">
      <c r="A189" s="61"/>
      <c r="B189" s="42" t="s">
        <v>2</v>
      </c>
      <c r="C189" s="62"/>
      <c r="D189" s="60"/>
      <c r="E189" s="1"/>
      <c r="F189" s="2"/>
      <c r="G189" s="3"/>
      <c r="H189" s="4"/>
    </row>
    <row r="190" spans="1:8" s="46" customFormat="1" ht="21.6" customHeight="1" x14ac:dyDescent="0.25">
      <c r="A190" s="210" t="s">
        <v>25</v>
      </c>
      <c r="B190" s="192" t="s">
        <v>41</v>
      </c>
      <c r="C190" s="55" t="s">
        <v>69</v>
      </c>
      <c r="D190" s="40" t="s">
        <v>130</v>
      </c>
      <c r="E190" s="1">
        <f>SUM(F190,H190)</f>
        <v>323.50200000000001</v>
      </c>
      <c r="F190" s="2">
        <v>323.50200000000001</v>
      </c>
      <c r="G190" s="3">
        <v>228.04</v>
      </c>
      <c r="H190" s="4"/>
    </row>
    <row r="191" spans="1:8" s="46" customFormat="1" ht="21.6" customHeight="1" x14ac:dyDescent="0.25">
      <c r="A191" s="212"/>
      <c r="B191" s="193"/>
      <c r="C191" s="55" t="s">
        <v>70</v>
      </c>
      <c r="D191" s="40" t="s">
        <v>49</v>
      </c>
      <c r="E191" s="1">
        <f>SUM(F191,H191)</f>
        <v>168.04</v>
      </c>
      <c r="F191" s="2">
        <v>168.04</v>
      </c>
      <c r="G191" s="3">
        <v>161.09</v>
      </c>
      <c r="H191" s="4"/>
    </row>
    <row r="192" spans="1:8" s="46" customFormat="1" ht="21.6" customHeight="1" x14ac:dyDescent="0.25">
      <c r="A192" s="49" t="s">
        <v>23</v>
      </c>
      <c r="B192" s="59" t="s">
        <v>44</v>
      </c>
      <c r="C192" s="55" t="s">
        <v>71</v>
      </c>
      <c r="D192" s="40" t="s">
        <v>38</v>
      </c>
      <c r="E192" s="1">
        <f t="shared" ref="E192:E193" si="7">SUM(F192,H192)</f>
        <v>5.234</v>
      </c>
      <c r="F192" s="2">
        <v>5.234</v>
      </c>
      <c r="G192" s="3"/>
      <c r="H192" s="4"/>
    </row>
    <row r="193" spans="1:8" s="46" customFormat="1" ht="21.6" customHeight="1" x14ac:dyDescent="0.25">
      <c r="A193" s="49" t="s">
        <v>32</v>
      </c>
      <c r="B193" s="59" t="s">
        <v>46</v>
      </c>
      <c r="C193" s="55" t="s">
        <v>168</v>
      </c>
      <c r="D193" s="40" t="s">
        <v>130</v>
      </c>
      <c r="E193" s="1">
        <f t="shared" si="7"/>
        <v>0.48</v>
      </c>
      <c r="F193" s="2">
        <v>0.48</v>
      </c>
      <c r="G193" s="3"/>
      <c r="H193" s="4"/>
    </row>
    <row r="194" spans="1:8" s="46" customFormat="1" ht="21.6" hidden="1" customHeight="1" x14ac:dyDescent="0.25">
      <c r="A194" s="49" t="s">
        <v>6</v>
      </c>
      <c r="B194" s="50" t="s">
        <v>48</v>
      </c>
      <c r="C194" s="55" t="s">
        <v>169</v>
      </c>
      <c r="D194" s="40" t="s">
        <v>130</v>
      </c>
      <c r="E194" s="1">
        <f>SUM(F194,H194)</f>
        <v>0</v>
      </c>
      <c r="F194" s="2"/>
      <c r="G194" s="3"/>
      <c r="H194" s="4"/>
    </row>
    <row r="195" spans="1:8" ht="31.2" customHeight="1" x14ac:dyDescent="0.25">
      <c r="A195" s="52"/>
      <c r="B195" s="38" t="s">
        <v>10</v>
      </c>
      <c r="C195" s="54" t="s">
        <v>112</v>
      </c>
      <c r="D195" s="60"/>
      <c r="E195" s="9">
        <f>SUM(F195,H195)</f>
        <v>668.36699999999996</v>
      </c>
      <c r="F195" s="10">
        <f>SUM(F197:F202)</f>
        <v>661.86699999999996</v>
      </c>
      <c r="G195" s="11">
        <f>SUM(G197:G202)</f>
        <v>518.67999999999995</v>
      </c>
      <c r="H195" s="12">
        <f>SUM(H197:H202)</f>
        <v>6.5</v>
      </c>
    </row>
    <row r="196" spans="1:8" ht="14.25" customHeight="1" x14ac:dyDescent="0.25">
      <c r="A196" s="61"/>
      <c r="B196" s="42" t="s">
        <v>2</v>
      </c>
      <c r="C196" s="62"/>
      <c r="D196" s="60"/>
      <c r="E196" s="1"/>
      <c r="F196" s="2"/>
      <c r="G196" s="3"/>
      <c r="H196" s="4"/>
    </row>
    <row r="197" spans="1:8" s="46" customFormat="1" ht="21.6" customHeight="1" x14ac:dyDescent="0.25">
      <c r="A197" s="210" t="s">
        <v>25</v>
      </c>
      <c r="B197" s="192" t="s">
        <v>41</v>
      </c>
      <c r="C197" s="55" t="s">
        <v>72</v>
      </c>
      <c r="D197" s="40" t="s">
        <v>130</v>
      </c>
      <c r="E197" s="1">
        <f>SUM(F197,H197)</f>
        <v>436.38900000000001</v>
      </c>
      <c r="F197" s="2">
        <v>432.38900000000001</v>
      </c>
      <c r="G197" s="3">
        <v>304.70999999999998</v>
      </c>
      <c r="H197" s="4">
        <v>4</v>
      </c>
    </row>
    <row r="198" spans="1:8" s="46" customFormat="1" ht="24" customHeight="1" x14ac:dyDescent="0.25">
      <c r="A198" s="212"/>
      <c r="B198" s="193"/>
      <c r="C198" s="55" t="s">
        <v>73</v>
      </c>
      <c r="D198" s="40" t="s">
        <v>49</v>
      </c>
      <c r="E198" s="1">
        <f>SUM(F198,H198)</f>
        <v>224.12</v>
      </c>
      <c r="F198" s="2">
        <v>224.12</v>
      </c>
      <c r="G198" s="3">
        <v>213.97</v>
      </c>
      <c r="H198" s="4"/>
    </row>
    <row r="199" spans="1:8" s="46" customFormat="1" ht="24" customHeight="1" x14ac:dyDescent="0.25">
      <c r="A199" s="49" t="s">
        <v>23</v>
      </c>
      <c r="B199" s="59" t="s">
        <v>44</v>
      </c>
      <c r="C199" s="55" t="s">
        <v>74</v>
      </c>
      <c r="D199" s="40" t="s">
        <v>38</v>
      </c>
      <c r="E199" s="1">
        <f t="shared" ref="E199:E201" si="8">SUM(F199,H199)</f>
        <v>4.9279999999999999</v>
      </c>
      <c r="F199" s="2">
        <v>4.9279999999999999</v>
      </c>
      <c r="G199" s="3"/>
      <c r="H199" s="4"/>
    </row>
    <row r="200" spans="1:8" s="46" customFormat="1" ht="24" customHeight="1" x14ac:dyDescent="0.25">
      <c r="A200" s="49" t="s">
        <v>32</v>
      </c>
      <c r="B200" s="192" t="s">
        <v>46</v>
      </c>
      <c r="C200" s="55" t="s">
        <v>170</v>
      </c>
      <c r="D200" s="40" t="s">
        <v>130</v>
      </c>
      <c r="E200" s="1">
        <f t="shared" si="8"/>
        <v>0.43</v>
      </c>
      <c r="F200" s="2">
        <v>0.43</v>
      </c>
      <c r="G200" s="3"/>
      <c r="H200" s="4"/>
    </row>
    <row r="201" spans="1:8" s="46" customFormat="1" ht="24" hidden="1" customHeight="1" x14ac:dyDescent="0.25">
      <c r="A201" s="49"/>
      <c r="B201" s="193"/>
      <c r="C201" s="55" t="s">
        <v>171</v>
      </c>
      <c r="D201" s="40" t="s">
        <v>50</v>
      </c>
      <c r="E201" s="1">
        <f t="shared" si="8"/>
        <v>0</v>
      </c>
      <c r="F201" s="2"/>
      <c r="G201" s="3"/>
      <c r="H201" s="4"/>
    </row>
    <row r="202" spans="1:8" s="46" customFormat="1" ht="24" customHeight="1" x14ac:dyDescent="0.25">
      <c r="A202" s="49" t="s">
        <v>6</v>
      </c>
      <c r="B202" s="50" t="s">
        <v>48</v>
      </c>
      <c r="C202" s="55" t="s">
        <v>171</v>
      </c>
      <c r="D202" s="40" t="s">
        <v>130</v>
      </c>
      <c r="E202" s="1">
        <f>SUM(F202,H202)</f>
        <v>2.5</v>
      </c>
      <c r="F202" s="2"/>
      <c r="G202" s="3"/>
      <c r="H202" s="4">
        <v>2.5</v>
      </c>
    </row>
    <row r="203" spans="1:8" ht="30.75" customHeight="1" x14ac:dyDescent="0.25">
      <c r="A203" s="52"/>
      <c r="B203" s="38" t="s">
        <v>11</v>
      </c>
      <c r="C203" s="54" t="s">
        <v>113</v>
      </c>
      <c r="D203" s="60"/>
      <c r="E203" s="9">
        <f>SUM(F203,H203)</f>
        <v>672.50099999999998</v>
      </c>
      <c r="F203" s="10">
        <f>SUM(F205:F210)</f>
        <v>662.476</v>
      </c>
      <c r="G203" s="11">
        <f>SUM(G205:G210)</f>
        <v>522.40000000000009</v>
      </c>
      <c r="H203" s="12">
        <f>SUM(H205:H210)</f>
        <v>10.025</v>
      </c>
    </row>
    <row r="204" spans="1:8" ht="15" customHeight="1" x14ac:dyDescent="0.25">
      <c r="A204" s="61"/>
      <c r="B204" s="42" t="s">
        <v>2</v>
      </c>
      <c r="C204" s="62"/>
      <c r="D204" s="60"/>
      <c r="E204" s="1"/>
      <c r="F204" s="2"/>
      <c r="G204" s="3"/>
      <c r="H204" s="4"/>
    </row>
    <row r="205" spans="1:8" s="46" customFormat="1" ht="27" customHeight="1" x14ac:dyDescent="0.25">
      <c r="A205" s="210" t="s">
        <v>25</v>
      </c>
      <c r="B205" s="192" t="s">
        <v>41</v>
      </c>
      <c r="C205" s="55" t="s">
        <v>75</v>
      </c>
      <c r="D205" s="40" t="s">
        <v>130</v>
      </c>
      <c r="E205" s="1">
        <f>SUM(F205,H205)</f>
        <v>423.09799999999996</v>
      </c>
      <c r="F205" s="2">
        <v>421.69799999999998</v>
      </c>
      <c r="G205" s="3">
        <v>297.60000000000002</v>
      </c>
      <c r="H205" s="4">
        <v>1.4</v>
      </c>
    </row>
    <row r="206" spans="1:8" s="46" customFormat="1" ht="27.75" customHeight="1" x14ac:dyDescent="0.25">
      <c r="A206" s="212"/>
      <c r="B206" s="193"/>
      <c r="C206" s="55" t="s">
        <v>76</v>
      </c>
      <c r="D206" s="40" t="s">
        <v>49</v>
      </c>
      <c r="E206" s="1">
        <f>SUM(F206,H206)</f>
        <v>235.42</v>
      </c>
      <c r="F206" s="2">
        <v>235.42</v>
      </c>
      <c r="G206" s="3">
        <v>224.8</v>
      </c>
      <c r="H206" s="4"/>
    </row>
    <row r="207" spans="1:8" s="46" customFormat="1" ht="27.75" customHeight="1" x14ac:dyDescent="0.25">
      <c r="A207" s="49" t="s">
        <v>23</v>
      </c>
      <c r="B207" s="59" t="s">
        <v>44</v>
      </c>
      <c r="C207" s="55" t="s">
        <v>77</v>
      </c>
      <c r="D207" s="40" t="s">
        <v>38</v>
      </c>
      <c r="E207" s="1">
        <f t="shared" ref="E207:E209" si="9">SUM(F207,H207)</f>
        <v>4.0780000000000003</v>
      </c>
      <c r="F207" s="2">
        <v>4.0780000000000003</v>
      </c>
      <c r="G207" s="3"/>
      <c r="H207" s="4"/>
    </row>
    <row r="208" spans="1:8" s="46" customFormat="1" ht="27.75" hidden="1" customHeight="1" x14ac:dyDescent="0.25">
      <c r="A208" s="49" t="s">
        <v>33</v>
      </c>
      <c r="B208" s="50" t="s">
        <v>45</v>
      </c>
      <c r="C208" s="55"/>
      <c r="D208" s="40" t="s">
        <v>50</v>
      </c>
      <c r="E208" s="1"/>
      <c r="F208" s="2"/>
      <c r="G208" s="3"/>
      <c r="H208" s="4"/>
    </row>
    <row r="209" spans="1:8" ht="24.6" customHeight="1" x14ac:dyDescent="0.25">
      <c r="A209" s="49" t="s">
        <v>32</v>
      </c>
      <c r="B209" s="59" t="s">
        <v>46</v>
      </c>
      <c r="C209" s="55" t="s">
        <v>172</v>
      </c>
      <c r="D209" s="40" t="s">
        <v>130</v>
      </c>
      <c r="E209" s="1">
        <f t="shared" si="9"/>
        <v>0.83</v>
      </c>
      <c r="F209" s="2">
        <v>0.83</v>
      </c>
      <c r="G209" s="3"/>
      <c r="H209" s="4"/>
    </row>
    <row r="210" spans="1:8" ht="24.6" customHeight="1" x14ac:dyDescent="0.25">
      <c r="A210" s="49" t="s">
        <v>6</v>
      </c>
      <c r="B210" s="50" t="s">
        <v>48</v>
      </c>
      <c r="C210" s="55" t="s">
        <v>173</v>
      </c>
      <c r="D210" s="40" t="s">
        <v>130</v>
      </c>
      <c r="E210" s="1">
        <f>SUM(F210,H210)</f>
        <v>9.0749999999999993</v>
      </c>
      <c r="F210" s="2">
        <v>0.45</v>
      </c>
      <c r="G210" s="3"/>
      <c r="H210" s="4">
        <v>8.625</v>
      </c>
    </row>
    <row r="211" spans="1:8" ht="28.5" customHeight="1" x14ac:dyDescent="0.25">
      <c r="A211" s="52"/>
      <c r="B211" s="38" t="s">
        <v>12</v>
      </c>
      <c r="C211" s="54" t="s">
        <v>114</v>
      </c>
      <c r="D211" s="55"/>
      <c r="E211" s="9">
        <f>SUM(F211,H211)</f>
        <v>674.27300000000002</v>
      </c>
      <c r="F211" s="10">
        <f>SUM(F213:F217)</f>
        <v>671.27300000000002</v>
      </c>
      <c r="G211" s="11">
        <f>SUM(G213:G217)</f>
        <v>524.77</v>
      </c>
      <c r="H211" s="12">
        <f>SUM(H213:H217)</f>
        <v>3</v>
      </c>
    </row>
    <row r="212" spans="1:8" ht="17.399999999999999" customHeight="1" x14ac:dyDescent="0.25">
      <c r="A212" s="61"/>
      <c r="B212" s="42" t="s">
        <v>2</v>
      </c>
      <c r="C212" s="62"/>
      <c r="D212" s="60"/>
      <c r="E212" s="1"/>
      <c r="F212" s="2"/>
      <c r="G212" s="3"/>
      <c r="H212" s="4"/>
    </row>
    <row r="213" spans="1:8" s="46" customFormat="1" ht="24.75" customHeight="1" x14ac:dyDescent="0.25">
      <c r="A213" s="210" t="s">
        <v>25</v>
      </c>
      <c r="B213" s="192" t="s">
        <v>41</v>
      </c>
      <c r="C213" s="55" t="s">
        <v>78</v>
      </c>
      <c r="D213" s="40" t="s">
        <v>130</v>
      </c>
      <c r="E213" s="1">
        <f>SUM(F213,H213)</f>
        <v>432.66500000000002</v>
      </c>
      <c r="F213" s="2">
        <v>429.66500000000002</v>
      </c>
      <c r="G213" s="3">
        <v>301.48</v>
      </c>
      <c r="H213" s="4">
        <v>3</v>
      </c>
    </row>
    <row r="214" spans="1:8" s="46" customFormat="1" ht="27.75" customHeight="1" x14ac:dyDescent="0.25">
      <c r="A214" s="212"/>
      <c r="B214" s="193"/>
      <c r="C214" s="55" t="s">
        <v>79</v>
      </c>
      <c r="D214" s="40" t="s">
        <v>49</v>
      </c>
      <c r="E214" s="1">
        <f>SUM(F214,H214)</f>
        <v>235.3</v>
      </c>
      <c r="F214" s="2">
        <v>235.3</v>
      </c>
      <c r="G214" s="3">
        <v>223.29</v>
      </c>
      <c r="H214" s="4"/>
    </row>
    <row r="215" spans="1:8" s="46" customFormat="1" ht="27.75" customHeight="1" x14ac:dyDescent="0.25">
      <c r="A215" s="49" t="s">
        <v>23</v>
      </c>
      <c r="B215" s="59" t="s">
        <v>44</v>
      </c>
      <c r="C215" s="55" t="s">
        <v>80</v>
      </c>
      <c r="D215" s="40" t="s">
        <v>38</v>
      </c>
      <c r="E215" s="1">
        <f t="shared" ref="E215:E217" si="10">SUM(F215,H215)</f>
        <v>5.0780000000000003</v>
      </c>
      <c r="F215" s="2">
        <v>5.0780000000000003</v>
      </c>
      <c r="G215" s="3"/>
      <c r="H215" s="4"/>
    </row>
    <row r="216" spans="1:8" s="46" customFormat="1" ht="27.75" customHeight="1" x14ac:dyDescent="0.25">
      <c r="A216" s="49" t="s">
        <v>32</v>
      </c>
      <c r="B216" s="59" t="s">
        <v>46</v>
      </c>
      <c r="C216" s="55" t="s">
        <v>138</v>
      </c>
      <c r="D216" s="40" t="s">
        <v>130</v>
      </c>
      <c r="E216" s="1">
        <f t="shared" si="10"/>
        <v>1.23</v>
      </c>
      <c r="F216" s="2">
        <v>1.23</v>
      </c>
      <c r="G216" s="3"/>
      <c r="H216" s="4"/>
    </row>
    <row r="217" spans="1:8" s="46" customFormat="1" ht="27.75" hidden="1" customHeight="1" x14ac:dyDescent="0.25">
      <c r="A217" s="49" t="s">
        <v>6</v>
      </c>
      <c r="B217" s="50" t="s">
        <v>48</v>
      </c>
      <c r="C217" s="55" t="s">
        <v>174</v>
      </c>
      <c r="D217" s="40" t="s">
        <v>130</v>
      </c>
      <c r="E217" s="1">
        <f t="shared" si="10"/>
        <v>0</v>
      </c>
      <c r="F217" s="2"/>
      <c r="G217" s="3"/>
      <c r="H217" s="4"/>
    </row>
    <row r="218" spans="1:8" ht="22.2" customHeight="1" x14ac:dyDescent="0.25">
      <c r="A218" s="52"/>
      <c r="B218" s="38" t="s">
        <v>141</v>
      </c>
      <c r="C218" s="54" t="s">
        <v>115</v>
      </c>
      <c r="D218" s="55"/>
      <c r="E218" s="9">
        <f>SUM(F218,H218)</f>
        <v>929.79499999999996</v>
      </c>
      <c r="F218" s="10">
        <f>SUM(F220:F225)</f>
        <v>920.14499999999998</v>
      </c>
      <c r="G218" s="11">
        <f>SUM(G220:G225)</f>
        <v>858.88199999999995</v>
      </c>
      <c r="H218" s="12">
        <f>SUM(H220:H225)</f>
        <v>9.65</v>
      </c>
    </row>
    <row r="219" spans="1:8" ht="17.399999999999999" customHeight="1" x14ac:dyDescent="0.25">
      <c r="A219" s="61"/>
      <c r="B219" s="42" t="s">
        <v>2</v>
      </c>
      <c r="C219" s="62"/>
      <c r="D219" s="60"/>
      <c r="E219" s="1"/>
      <c r="F219" s="2"/>
      <c r="G219" s="3"/>
      <c r="H219" s="4"/>
    </row>
    <row r="220" spans="1:8" s="46" customFormat="1" ht="21.6" customHeight="1" x14ac:dyDescent="0.25">
      <c r="A220" s="210" t="s">
        <v>25</v>
      </c>
      <c r="B220" s="192" t="s">
        <v>41</v>
      </c>
      <c r="C220" s="55" t="s">
        <v>81</v>
      </c>
      <c r="D220" s="40" t="s">
        <v>130</v>
      </c>
      <c r="E220" s="1">
        <f>SUM(F220,H220)</f>
        <v>885.42700000000002</v>
      </c>
      <c r="F220" s="2">
        <v>875.77700000000004</v>
      </c>
      <c r="G220" s="3">
        <v>815.39400000000001</v>
      </c>
      <c r="H220" s="4">
        <v>9.65</v>
      </c>
    </row>
    <row r="221" spans="1:8" s="46" customFormat="1" ht="21.75" customHeight="1" x14ac:dyDescent="0.25">
      <c r="A221" s="211"/>
      <c r="B221" s="197"/>
      <c r="C221" s="55" t="s">
        <v>82</v>
      </c>
      <c r="D221" s="40" t="s">
        <v>49</v>
      </c>
      <c r="E221" s="1">
        <f>SUM(F221,H221)</f>
        <v>9.41</v>
      </c>
      <c r="F221" s="2">
        <v>9.41</v>
      </c>
      <c r="G221" s="3">
        <v>9.2799999999999994</v>
      </c>
      <c r="H221" s="4"/>
    </row>
    <row r="222" spans="1:8" s="46" customFormat="1" ht="21.75" customHeight="1" x14ac:dyDescent="0.25">
      <c r="A222" s="211"/>
      <c r="B222" s="197"/>
      <c r="C222" s="55" t="s">
        <v>175</v>
      </c>
      <c r="D222" s="40" t="s">
        <v>193</v>
      </c>
      <c r="E222" s="1">
        <f t="shared" ref="E222:E225" si="11">SUM(F222,H222)</f>
        <v>0.68</v>
      </c>
      <c r="F222" s="2">
        <v>0.68</v>
      </c>
      <c r="G222" s="3">
        <v>0.66800000000000004</v>
      </c>
      <c r="H222" s="4"/>
    </row>
    <row r="223" spans="1:8" s="46" customFormat="1" ht="21.75" customHeight="1" x14ac:dyDescent="0.25">
      <c r="A223" s="212"/>
      <c r="B223" s="193"/>
      <c r="C223" s="55" t="s">
        <v>176</v>
      </c>
      <c r="D223" s="40" t="s">
        <v>140</v>
      </c>
      <c r="E223" s="1">
        <f t="shared" si="11"/>
        <v>34.03</v>
      </c>
      <c r="F223" s="2">
        <v>34.03</v>
      </c>
      <c r="G223" s="3">
        <v>33.54</v>
      </c>
      <c r="H223" s="4"/>
    </row>
    <row r="224" spans="1:8" s="46" customFormat="1" ht="21.6" customHeight="1" x14ac:dyDescent="0.25">
      <c r="A224" s="49" t="s">
        <v>32</v>
      </c>
      <c r="B224" s="59" t="s">
        <v>46</v>
      </c>
      <c r="C224" s="55" t="s">
        <v>194</v>
      </c>
      <c r="D224" s="40" t="s">
        <v>130</v>
      </c>
      <c r="E224" s="1">
        <f t="shared" si="11"/>
        <v>0.248</v>
      </c>
      <c r="F224" s="2">
        <v>0.248</v>
      </c>
      <c r="G224" s="3"/>
      <c r="H224" s="4"/>
    </row>
    <row r="225" spans="1:8" s="46" customFormat="1" ht="21.6" hidden="1" customHeight="1" x14ac:dyDescent="0.25">
      <c r="A225" s="49" t="s">
        <v>6</v>
      </c>
      <c r="B225" s="50" t="s">
        <v>48</v>
      </c>
      <c r="C225" s="55" t="s">
        <v>208</v>
      </c>
      <c r="D225" s="40" t="s">
        <v>130</v>
      </c>
      <c r="E225" s="1">
        <f t="shared" si="11"/>
        <v>0</v>
      </c>
      <c r="F225" s="2"/>
      <c r="G225" s="3"/>
      <c r="H225" s="4"/>
    </row>
    <row r="226" spans="1:8" ht="25.2" customHeight="1" x14ac:dyDescent="0.25">
      <c r="A226" s="52"/>
      <c r="B226" s="38" t="s">
        <v>103</v>
      </c>
      <c r="C226" s="54" t="s">
        <v>116</v>
      </c>
      <c r="D226" s="60"/>
      <c r="E226" s="9">
        <f>SUM(F226,H226)</f>
        <v>714.97900000000016</v>
      </c>
      <c r="F226" s="10">
        <f>SUM(F228:F239)</f>
        <v>711.65900000000011</v>
      </c>
      <c r="G226" s="11">
        <f>SUM(G228:G239)</f>
        <v>594.44100000000003</v>
      </c>
      <c r="H226" s="12">
        <f>SUM(H228:H239)</f>
        <v>3.32</v>
      </c>
    </row>
    <row r="227" spans="1:8" ht="17.399999999999999" customHeight="1" x14ac:dyDescent="0.25">
      <c r="A227" s="61"/>
      <c r="B227" s="42" t="s">
        <v>2</v>
      </c>
      <c r="C227" s="62"/>
      <c r="D227" s="60"/>
      <c r="E227" s="1"/>
      <c r="F227" s="2"/>
      <c r="G227" s="3"/>
      <c r="H227" s="4"/>
    </row>
    <row r="228" spans="1:8" s="46" customFormat="1" ht="21.6" customHeight="1" x14ac:dyDescent="0.25">
      <c r="A228" s="210" t="s">
        <v>25</v>
      </c>
      <c r="B228" s="192" t="s">
        <v>41</v>
      </c>
      <c r="C228" s="55" t="s">
        <v>83</v>
      </c>
      <c r="D228" s="40" t="s">
        <v>130</v>
      </c>
      <c r="E228" s="1">
        <f>SUM(F228,H228)</f>
        <v>653.1880000000001</v>
      </c>
      <c r="F228" s="2">
        <v>649.86800000000005</v>
      </c>
      <c r="G228" s="3">
        <v>559.38300000000004</v>
      </c>
      <c r="H228" s="4">
        <v>3.32</v>
      </c>
    </row>
    <row r="229" spans="1:8" s="46" customFormat="1" ht="21.6" customHeight="1" x14ac:dyDescent="0.25">
      <c r="A229" s="211"/>
      <c r="B229" s="197"/>
      <c r="C229" s="55" t="s">
        <v>84</v>
      </c>
      <c r="D229" s="40" t="s">
        <v>49</v>
      </c>
      <c r="E229" s="1">
        <f>SUM(F229,H229)</f>
        <v>8.43</v>
      </c>
      <c r="F229" s="2">
        <v>8.43</v>
      </c>
      <c r="G229" s="3">
        <v>8.31</v>
      </c>
      <c r="H229" s="4"/>
    </row>
    <row r="230" spans="1:8" s="46" customFormat="1" ht="21.6" customHeight="1" x14ac:dyDescent="0.25">
      <c r="A230" s="211"/>
      <c r="B230" s="197"/>
      <c r="C230" s="55" t="s">
        <v>177</v>
      </c>
      <c r="D230" s="40" t="s">
        <v>193</v>
      </c>
      <c r="E230" s="1">
        <f t="shared" ref="E230:E233" si="12">SUM(F230,H230)</f>
        <v>1.44</v>
      </c>
      <c r="F230" s="2">
        <v>1.44</v>
      </c>
      <c r="G230" s="3">
        <v>0.27800000000000002</v>
      </c>
      <c r="H230" s="4"/>
    </row>
    <row r="231" spans="1:8" s="46" customFormat="1" ht="21.6" customHeight="1" x14ac:dyDescent="0.25">
      <c r="A231" s="212"/>
      <c r="B231" s="193"/>
      <c r="C231" s="55" t="s">
        <v>195</v>
      </c>
      <c r="D231" s="40" t="s">
        <v>140</v>
      </c>
      <c r="E231" s="1">
        <f t="shared" si="12"/>
        <v>18.23</v>
      </c>
      <c r="F231" s="2">
        <v>18.23</v>
      </c>
      <c r="G231" s="3">
        <v>17.97</v>
      </c>
      <c r="H231" s="4"/>
    </row>
    <row r="232" spans="1:8" s="46" customFormat="1" ht="21.6" hidden="1" customHeight="1" x14ac:dyDescent="0.25">
      <c r="A232" s="49" t="s">
        <v>39</v>
      </c>
      <c r="B232" s="50" t="s">
        <v>129</v>
      </c>
      <c r="C232" s="55"/>
      <c r="D232" s="40" t="s">
        <v>130</v>
      </c>
      <c r="E232" s="1">
        <f t="shared" si="12"/>
        <v>0</v>
      </c>
      <c r="F232" s="2"/>
      <c r="G232" s="3"/>
      <c r="H232" s="4"/>
    </row>
    <row r="233" spans="1:8" s="46" customFormat="1" ht="21.6" hidden="1" customHeight="1" x14ac:dyDescent="0.25">
      <c r="A233" s="49" t="s">
        <v>23</v>
      </c>
      <c r="B233" s="59" t="s">
        <v>44</v>
      </c>
      <c r="C233" s="55"/>
      <c r="D233" s="40" t="s">
        <v>130</v>
      </c>
      <c r="E233" s="1">
        <f t="shared" si="12"/>
        <v>0</v>
      </c>
      <c r="F233" s="2"/>
      <c r="G233" s="3"/>
      <c r="H233" s="4"/>
    </row>
    <row r="234" spans="1:8" s="46" customFormat="1" ht="21.6" hidden="1" customHeight="1" x14ac:dyDescent="0.25">
      <c r="A234" s="49" t="s">
        <v>33</v>
      </c>
      <c r="B234" s="50" t="s">
        <v>45</v>
      </c>
      <c r="C234" s="55"/>
      <c r="D234" s="40" t="s">
        <v>50</v>
      </c>
      <c r="E234" s="1"/>
      <c r="F234" s="2"/>
      <c r="G234" s="3"/>
      <c r="H234" s="4"/>
    </row>
    <row r="235" spans="1:8" s="46" customFormat="1" ht="21.6" customHeight="1" x14ac:dyDescent="0.25">
      <c r="A235" s="49" t="s">
        <v>32</v>
      </c>
      <c r="B235" s="59" t="s">
        <v>46</v>
      </c>
      <c r="C235" s="55" t="s">
        <v>199</v>
      </c>
      <c r="D235" s="40" t="s">
        <v>130</v>
      </c>
      <c r="E235" s="1">
        <f t="shared" ref="E235:E238" si="13">SUM(F235,H235)</f>
        <v>1.6910000000000001</v>
      </c>
      <c r="F235" s="2">
        <v>1.6910000000000001</v>
      </c>
      <c r="G235" s="3"/>
      <c r="H235" s="4"/>
    </row>
    <row r="236" spans="1:8" s="46" customFormat="1" ht="21.6" hidden="1" customHeight="1" x14ac:dyDescent="0.25">
      <c r="A236" s="243" t="s">
        <v>40</v>
      </c>
      <c r="B236" s="207" t="s">
        <v>47</v>
      </c>
      <c r="C236" s="55"/>
      <c r="D236" s="40" t="s">
        <v>130</v>
      </c>
      <c r="E236" s="1">
        <f t="shared" si="13"/>
        <v>0</v>
      </c>
      <c r="F236" s="2"/>
      <c r="G236" s="3"/>
      <c r="H236" s="4"/>
    </row>
    <row r="237" spans="1:8" s="46" customFormat="1" ht="21.6" hidden="1" customHeight="1" x14ac:dyDescent="0.25">
      <c r="A237" s="244"/>
      <c r="B237" s="209"/>
      <c r="C237" s="55" t="s">
        <v>217</v>
      </c>
      <c r="D237" s="40" t="s">
        <v>193</v>
      </c>
      <c r="E237" s="1"/>
      <c r="F237" s="2"/>
      <c r="G237" s="3"/>
      <c r="H237" s="4"/>
    </row>
    <row r="238" spans="1:8" s="46" customFormat="1" ht="21.6" customHeight="1" x14ac:dyDescent="0.25">
      <c r="A238" s="243" t="s">
        <v>6</v>
      </c>
      <c r="B238" s="207" t="s">
        <v>48</v>
      </c>
      <c r="C238" s="55" t="s">
        <v>203</v>
      </c>
      <c r="D238" s="40" t="s">
        <v>130</v>
      </c>
      <c r="E238" s="1">
        <f t="shared" si="13"/>
        <v>32</v>
      </c>
      <c r="F238" s="2">
        <v>32</v>
      </c>
      <c r="G238" s="3">
        <v>8.5</v>
      </c>
      <c r="H238" s="4"/>
    </row>
    <row r="239" spans="1:8" s="46" customFormat="1" ht="21.6" hidden="1" customHeight="1" x14ac:dyDescent="0.25">
      <c r="A239" s="244"/>
      <c r="B239" s="209"/>
      <c r="C239" s="55" t="s">
        <v>223</v>
      </c>
      <c r="D239" s="40" t="s">
        <v>193</v>
      </c>
      <c r="E239" s="1"/>
      <c r="F239" s="2"/>
      <c r="G239" s="3"/>
      <c r="H239" s="4"/>
    </row>
    <row r="240" spans="1:8" ht="27.6" customHeight="1" x14ac:dyDescent="0.25">
      <c r="A240" s="52"/>
      <c r="B240" s="63" t="s">
        <v>213</v>
      </c>
      <c r="C240" s="54" t="s">
        <v>117</v>
      </c>
      <c r="D240" s="60"/>
      <c r="E240" s="9">
        <f>SUM(F240,H240)</f>
        <v>179.96299999999999</v>
      </c>
      <c r="F240" s="10">
        <f>SUM(F242:F246)</f>
        <v>179.96299999999999</v>
      </c>
      <c r="G240" s="11">
        <f>SUM(G242:G246)</f>
        <v>153.92000000000002</v>
      </c>
      <c r="H240" s="12">
        <f>SUM(H242:H246)</f>
        <v>0</v>
      </c>
    </row>
    <row r="241" spans="1:8" ht="17.399999999999999" customHeight="1" x14ac:dyDescent="0.25">
      <c r="A241" s="61"/>
      <c r="B241" s="42" t="s">
        <v>2</v>
      </c>
      <c r="C241" s="62"/>
      <c r="D241" s="60"/>
      <c r="E241" s="1"/>
      <c r="F241" s="2"/>
      <c r="G241" s="3"/>
      <c r="H241" s="4"/>
    </row>
    <row r="242" spans="1:8" ht="17.399999999999999" customHeight="1" x14ac:dyDescent="0.25">
      <c r="A242" s="64" t="s">
        <v>22</v>
      </c>
      <c r="B242" s="43" t="s">
        <v>34</v>
      </c>
      <c r="C242" s="55" t="s">
        <v>85</v>
      </c>
      <c r="D242" s="51" t="s">
        <v>130</v>
      </c>
      <c r="E242" s="1">
        <f t="shared" ref="E242:E247" si="14">SUM(F242,H242)</f>
        <v>0.3</v>
      </c>
      <c r="F242" s="2">
        <v>0.3</v>
      </c>
      <c r="G242" s="3"/>
      <c r="H242" s="4"/>
    </row>
    <row r="243" spans="1:8" s="46" customFormat="1" ht="21.6" customHeight="1" x14ac:dyDescent="0.25">
      <c r="A243" s="210" t="s">
        <v>25</v>
      </c>
      <c r="B243" s="192" t="s">
        <v>41</v>
      </c>
      <c r="C243" s="55" t="s">
        <v>185</v>
      </c>
      <c r="D243" s="40" t="s">
        <v>130</v>
      </c>
      <c r="E243" s="1">
        <f t="shared" si="14"/>
        <v>122.85299999999999</v>
      </c>
      <c r="F243" s="2">
        <v>122.85299999999999</v>
      </c>
      <c r="G243" s="3">
        <v>97.92</v>
      </c>
      <c r="H243" s="4"/>
    </row>
    <row r="244" spans="1:8" s="46" customFormat="1" ht="21.6" customHeight="1" x14ac:dyDescent="0.25">
      <c r="A244" s="212"/>
      <c r="B244" s="193"/>
      <c r="C244" s="55" t="s">
        <v>186</v>
      </c>
      <c r="D244" s="40" t="s">
        <v>49</v>
      </c>
      <c r="E244" s="1">
        <f t="shared" si="14"/>
        <v>56.81</v>
      </c>
      <c r="F244" s="2">
        <v>56.81</v>
      </c>
      <c r="G244" s="3">
        <v>56</v>
      </c>
      <c r="H244" s="4"/>
    </row>
    <row r="245" spans="1:8" s="46" customFormat="1" ht="21.6" hidden="1" customHeight="1" x14ac:dyDescent="0.25">
      <c r="A245" s="49" t="s">
        <v>33</v>
      </c>
      <c r="B245" s="50" t="s">
        <v>45</v>
      </c>
      <c r="C245" s="55" t="s">
        <v>222</v>
      </c>
      <c r="D245" s="40" t="s">
        <v>50</v>
      </c>
      <c r="E245" s="1"/>
      <c r="F245" s="2"/>
      <c r="G245" s="3"/>
      <c r="H245" s="4"/>
    </row>
    <row r="246" spans="1:8" s="46" customFormat="1" ht="21.6" hidden="1" customHeight="1" x14ac:dyDescent="0.25">
      <c r="A246" s="49" t="s">
        <v>6</v>
      </c>
      <c r="B246" s="50" t="s">
        <v>48</v>
      </c>
      <c r="C246" s="55" t="s">
        <v>186</v>
      </c>
      <c r="D246" s="40" t="s">
        <v>130</v>
      </c>
      <c r="E246" s="1">
        <f t="shared" si="14"/>
        <v>0</v>
      </c>
      <c r="F246" s="2"/>
      <c r="G246" s="3"/>
      <c r="H246" s="4"/>
    </row>
    <row r="247" spans="1:8" ht="25.2" customHeight="1" x14ac:dyDescent="0.25">
      <c r="A247" s="52"/>
      <c r="B247" s="65" t="s">
        <v>137</v>
      </c>
      <c r="C247" s="54" t="s">
        <v>118</v>
      </c>
      <c r="D247" s="55"/>
      <c r="E247" s="9">
        <f t="shared" si="14"/>
        <v>867.56399999999996</v>
      </c>
      <c r="F247" s="10">
        <f>SUM(F249:F258)</f>
        <v>757.06399999999996</v>
      </c>
      <c r="G247" s="11">
        <f>SUM(G249:G258)</f>
        <v>455.16700000000003</v>
      </c>
      <c r="H247" s="12">
        <f>SUM(H249:H258)</f>
        <v>110.5</v>
      </c>
    </row>
    <row r="248" spans="1:8" ht="17.399999999999999" customHeight="1" x14ac:dyDescent="0.25">
      <c r="A248" s="61"/>
      <c r="B248" s="42" t="s">
        <v>2</v>
      </c>
      <c r="C248" s="62"/>
      <c r="D248" s="60"/>
      <c r="E248" s="1"/>
      <c r="F248" s="2"/>
      <c r="G248" s="3"/>
      <c r="H248" s="4"/>
    </row>
    <row r="249" spans="1:8" s="46" customFormat="1" ht="27.75" hidden="1" customHeight="1" x14ac:dyDescent="0.25">
      <c r="A249" s="64" t="s">
        <v>22</v>
      </c>
      <c r="B249" s="43" t="s">
        <v>34</v>
      </c>
      <c r="C249" s="55"/>
      <c r="D249" s="40" t="s">
        <v>130</v>
      </c>
      <c r="E249" s="1">
        <f t="shared" ref="E249:E258" si="15">SUM(F249,H249)</f>
        <v>0</v>
      </c>
      <c r="F249" s="2"/>
      <c r="G249" s="3"/>
      <c r="H249" s="4"/>
    </row>
    <row r="250" spans="1:8" s="46" customFormat="1" ht="27.75" customHeight="1" x14ac:dyDescent="0.25">
      <c r="A250" s="66" t="s">
        <v>25</v>
      </c>
      <c r="B250" s="67" t="s">
        <v>41</v>
      </c>
      <c r="C250" s="55" t="s">
        <v>86</v>
      </c>
      <c r="D250" s="40" t="s">
        <v>130</v>
      </c>
      <c r="E250" s="1">
        <f t="shared" si="15"/>
        <v>454.51</v>
      </c>
      <c r="F250" s="2">
        <v>350.01</v>
      </c>
      <c r="G250" s="3">
        <v>287.35000000000002</v>
      </c>
      <c r="H250" s="4">
        <v>104.5</v>
      </c>
    </row>
    <row r="251" spans="1:8" s="46" customFormat="1" ht="27" customHeight="1" x14ac:dyDescent="0.25">
      <c r="A251" s="57" t="s">
        <v>31</v>
      </c>
      <c r="B251" s="67" t="s">
        <v>135</v>
      </c>
      <c r="C251" s="55" t="s">
        <v>87</v>
      </c>
      <c r="D251" s="40" t="s">
        <v>130</v>
      </c>
      <c r="E251" s="1">
        <f t="shared" si="15"/>
        <v>92.406999999999996</v>
      </c>
      <c r="F251" s="2">
        <v>92.406999999999996</v>
      </c>
      <c r="G251" s="3">
        <v>16.260000000000002</v>
      </c>
      <c r="H251" s="4"/>
    </row>
    <row r="252" spans="1:8" s="46" customFormat="1" ht="30.75" hidden="1" customHeight="1" x14ac:dyDescent="0.25">
      <c r="A252" s="49" t="s">
        <v>30</v>
      </c>
      <c r="B252" s="50" t="s">
        <v>43</v>
      </c>
      <c r="C252" s="55"/>
      <c r="D252" s="40" t="s">
        <v>130</v>
      </c>
      <c r="E252" s="1">
        <f t="shared" si="15"/>
        <v>0</v>
      </c>
      <c r="F252" s="2"/>
      <c r="G252" s="3"/>
      <c r="H252" s="4"/>
    </row>
    <row r="253" spans="1:8" s="46" customFormat="1" ht="24" hidden="1" customHeight="1" x14ac:dyDescent="0.25">
      <c r="A253" s="49" t="s">
        <v>39</v>
      </c>
      <c r="B253" s="50" t="s">
        <v>129</v>
      </c>
      <c r="C253" s="55"/>
      <c r="D253" s="40" t="s">
        <v>130</v>
      </c>
      <c r="E253" s="1">
        <f t="shared" si="15"/>
        <v>0</v>
      </c>
      <c r="F253" s="2"/>
      <c r="G253" s="3"/>
      <c r="H253" s="4"/>
    </row>
    <row r="254" spans="1:8" s="46" customFormat="1" ht="23.25" hidden="1" customHeight="1" x14ac:dyDescent="0.25">
      <c r="A254" s="49" t="s">
        <v>23</v>
      </c>
      <c r="B254" s="50" t="s">
        <v>44</v>
      </c>
      <c r="C254" s="55"/>
      <c r="D254" s="40" t="s">
        <v>130</v>
      </c>
      <c r="E254" s="1">
        <f t="shared" si="15"/>
        <v>0</v>
      </c>
      <c r="F254" s="2"/>
      <c r="G254" s="3"/>
      <c r="H254" s="4"/>
    </row>
    <row r="255" spans="1:8" s="46" customFormat="1" ht="23.25" customHeight="1" x14ac:dyDescent="0.25">
      <c r="A255" s="57" t="s">
        <v>32</v>
      </c>
      <c r="B255" s="58" t="s">
        <v>46</v>
      </c>
      <c r="C255" s="55" t="s">
        <v>88</v>
      </c>
      <c r="D255" s="40" t="s">
        <v>130</v>
      </c>
      <c r="E255" s="1">
        <f t="shared" si="15"/>
        <v>1.53</v>
      </c>
      <c r="F255" s="2">
        <v>1.53</v>
      </c>
      <c r="G255" s="3"/>
      <c r="H255" s="4"/>
    </row>
    <row r="256" spans="1:8" s="46" customFormat="1" ht="25.5" customHeight="1" x14ac:dyDescent="0.25">
      <c r="A256" s="194" t="s">
        <v>40</v>
      </c>
      <c r="B256" s="192" t="s">
        <v>47</v>
      </c>
      <c r="C256" s="55" t="s">
        <v>188</v>
      </c>
      <c r="D256" s="40" t="s">
        <v>130</v>
      </c>
      <c r="E256" s="1">
        <f t="shared" si="15"/>
        <v>275.66699999999997</v>
      </c>
      <c r="F256" s="2">
        <v>269.66699999999997</v>
      </c>
      <c r="G256" s="3">
        <v>124.50700000000001</v>
      </c>
      <c r="H256" s="4">
        <v>6</v>
      </c>
    </row>
    <row r="257" spans="1:8" s="46" customFormat="1" ht="25.5" hidden="1" customHeight="1" x14ac:dyDescent="0.25">
      <c r="A257" s="195"/>
      <c r="B257" s="193"/>
      <c r="C257" s="55"/>
      <c r="D257" s="40" t="s">
        <v>38</v>
      </c>
      <c r="E257" s="1">
        <f t="shared" si="15"/>
        <v>0</v>
      </c>
      <c r="F257" s="2"/>
      <c r="G257" s="3"/>
      <c r="H257" s="4"/>
    </row>
    <row r="258" spans="1:8" ht="26.25" customHeight="1" x14ac:dyDescent="0.25">
      <c r="A258" s="57" t="s">
        <v>6</v>
      </c>
      <c r="B258" s="50" t="s">
        <v>48</v>
      </c>
      <c r="C258" s="55" t="s">
        <v>189</v>
      </c>
      <c r="D258" s="40" t="s">
        <v>130</v>
      </c>
      <c r="E258" s="1">
        <f t="shared" si="15"/>
        <v>43.45</v>
      </c>
      <c r="F258" s="2">
        <v>43.45</v>
      </c>
      <c r="G258" s="3">
        <v>27.05</v>
      </c>
      <c r="H258" s="4"/>
    </row>
    <row r="259" spans="1:8" ht="30" customHeight="1" x14ac:dyDescent="0.25">
      <c r="A259" s="52"/>
      <c r="B259" s="38" t="s">
        <v>16</v>
      </c>
      <c r="C259" s="54" t="s">
        <v>119</v>
      </c>
      <c r="D259" s="60"/>
      <c r="E259" s="9">
        <f>SUM(F259,H259)</f>
        <v>879.029</v>
      </c>
      <c r="F259" s="10">
        <f>SUM(F261:F269)</f>
        <v>868.34900000000005</v>
      </c>
      <c r="G259" s="11">
        <f>SUM(G261:G269)</f>
        <v>729.12200000000007</v>
      </c>
      <c r="H259" s="12">
        <f>SUM(H262:H269)</f>
        <v>10.68</v>
      </c>
    </row>
    <row r="260" spans="1:8" ht="17.399999999999999" customHeight="1" x14ac:dyDescent="0.25">
      <c r="A260" s="61"/>
      <c r="B260" s="42" t="s">
        <v>2</v>
      </c>
      <c r="C260" s="62"/>
      <c r="D260" s="60"/>
      <c r="E260" s="1"/>
      <c r="F260" s="2"/>
      <c r="G260" s="3"/>
      <c r="H260" s="4"/>
    </row>
    <row r="261" spans="1:8" ht="21.75" customHeight="1" x14ac:dyDescent="0.25">
      <c r="A261" s="66" t="s">
        <v>25</v>
      </c>
      <c r="B261" s="67" t="s">
        <v>41</v>
      </c>
      <c r="C261" s="55" t="s">
        <v>89</v>
      </c>
      <c r="D261" s="51" t="s">
        <v>130</v>
      </c>
      <c r="E261" s="1">
        <f>SUM(F261,H261)</f>
        <v>1.331</v>
      </c>
      <c r="F261" s="2">
        <v>1.331</v>
      </c>
      <c r="G261" s="3">
        <v>1.3120000000000001</v>
      </c>
      <c r="H261" s="4"/>
    </row>
    <row r="262" spans="1:8" s="46" customFormat="1" ht="21.6" customHeight="1" x14ac:dyDescent="0.25">
      <c r="A262" s="210" t="s">
        <v>31</v>
      </c>
      <c r="B262" s="192" t="s">
        <v>42</v>
      </c>
      <c r="C262" s="55" t="s">
        <v>90</v>
      </c>
      <c r="D262" s="40" t="s">
        <v>130</v>
      </c>
      <c r="E262" s="1">
        <f>SUM(F262,H262)</f>
        <v>857.95799999999997</v>
      </c>
      <c r="F262" s="2">
        <v>847.27800000000002</v>
      </c>
      <c r="G262" s="3">
        <v>711.4</v>
      </c>
      <c r="H262" s="4">
        <v>10.68</v>
      </c>
    </row>
    <row r="263" spans="1:8" s="46" customFormat="1" ht="21.6" customHeight="1" x14ac:dyDescent="0.25">
      <c r="A263" s="211"/>
      <c r="B263" s="197"/>
      <c r="C263" s="55" t="s">
        <v>91</v>
      </c>
      <c r="D263" s="40" t="s">
        <v>49</v>
      </c>
      <c r="E263" s="1">
        <f>SUM(F263,H263)</f>
        <v>15.81</v>
      </c>
      <c r="F263" s="2">
        <v>15.81</v>
      </c>
      <c r="G263" s="3">
        <v>15.58</v>
      </c>
      <c r="H263" s="4"/>
    </row>
    <row r="264" spans="1:8" s="46" customFormat="1" ht="21.6" customHeight="1" x14ac:dyDescent="0.25">
      <c r="A264" s="212"/>
      <c r="B264" s="193"/>
      <c r="C264" s="55" t="s">
        <v>92</v>
      </c>
      <c r="D264" s="40" t="s">
        <v>140</v>
      </c>
      <c r="E264" s="1">
        <f t="shared" ref="E264:E266" si="16">SUM(F264,H264)</f>
        <v>0.84</v>
      </c>
      <c r="F264" s="2">
        <v>0.84</v>
      </c>
      <c r="G264" s="3">
        <v>0.83</v>
      </c>
      <c r="H264" s="4"/>
    </row>
    <row r="265" spans="1:8" s="46" customFormat="1" ht="26.25" hidden="1" customHeight="1" x14ac:dyDescent="0.25">
      <c r="A265" s="68" t="s">
        <v>30</v>
      </c>
      <c r="B265" s="69" t="s">
        <v>43</v>
      </c>
      <c r="C265" s="55"/>
      <c r="D265" s="40" t="s">
        <v>130</v>
      </c>
      <c r="E265" s="1"/>
      <c r="F265" s="2"/>
      <c r="G265" s="3"/>
      <c r="H265" s="4"/>
    </row>
    <row r="266" spans="1:8" s="46" customFormat="1" ht="21.6" hidden="1" customHeight="1" x14ac:dyDescent="0.25">
      <c r="A266" s="49" t="s">
        <v>39</v>
      </c>
      <c r="B266" s="50" t="s">
        <v>129</v>
      </c>
      <c r="C266" s="55"/>
      <c r="D266" s="40" t="s">
        <v>130</v>
      </c>
      <c r="E266" s="1">
        <f t="shared" si="16"/>
        <v>0</v>
      </c>
      <c r="F266" s="2"/>
      <c r="G266" s="3"/>
      <c r="H266" s="4"/>
    </row>
    <row r="267" spans="1:8" s="46" customFormat="1" ht="21.6" hidden="1" customHeight="1" x14ac:dyDescent="0.25">
      <c r="A267" s="49" t="s">
        <v>23</v>
      </c>
      <c r="B267" s="50" t="s">
        <v>44</v>
      </c>
      <c r="C267" s="55"/>
      <c r="D267" s="40" t="s">
        <v>130</v>
      </c>
      <c r="E267" s="1"/>
      <c r="F267" s="2"/>
      <c r="G267" s="3"/>
      <c r="H267" s="4"/>
    </row>
    <row r="268" spans="1:8" s="46" customFormat="1" ht="21.6" customHeight="1" x14ac:dyDescent="0.25">
      <c r="A268" s="49" t="s">
        <v>32</v>
      </c>
      <c r="B268" s="59" t="s">
        <v>46</v>
      </c>
      <c r="C268" s="55" t="s">
        <v>120</v>
      </c>
      <c r="D268" s="40" t="s">
        <v>130</v>
      </c>
      <c r="E268" s="1">
        <f>SUM(F268,H268)</f>
        <v>0.09</v>
      </c>
      <c r="F268" s="2">
        <v>0.09</v>
      </c>
      <c r="G268" s="3"/>
      <c r="H268" s="4"/>
    </row>
    <row r="269" spans="1:8" ht="22.5" customHeight="1" x14ac:dyDescent="0.25">
      <c r="A269" s="57" t="s">
        <v>6</v>
      </c>
      <c r="B269" s="50" t="s">
        <v>48</v>
      </c>
      <c r="C269" s="55" t="s">
        <v>121</v>
      </c>
      <c r="D269" s="40" t="s">
        <v>130</v>
      </c>
      <c r="E269" s="1">
        <f>SUM(F269,H269)</f>
        <v>3</v>
      </c>
      <c r="F269" s="2">
        <v>3</v>
      </c>
      <c r="G269" s="3"/>
      <c r="H269" s="4"/>
    </row>
    <row r="270" spans="1:8" ht="30" customHeight="1" x14ac:dyDescent="0.25">
      <c r="A270" s="52"/>
      <c r="B270" s="38" t="s">
        <v>18</v>
      </c>
      <c r="C270" s="54" t="s">
        <v>122</v>
      </c>
      <c r="D270" s="60"/>
      <c r="E270" s="9">
        <f>SUM(F270,H270)</f>
        <v>262.642</v>
      </c>
      <c r="F270" s="10">
        <f>SUM(F272:F273)</f>
        <v>262.642</v>
      </c>
      <c r="G270" s="11">
        <f>SUM(G272:G273)</f>
        <v>231.6</v>
      </c>
      <c r="H270" s="12">
        <f>SUM(H272:H273)</f>
        <v>0</v>
      </c>
    </row>
    <row r="271" spans="1:8" ht="17.399999999999999" customHeight="1" x14ac:dyDescent="0.25">
      <c r="A271" s="61"/>
      <c r="B271" s="42" t="s">
        <v>2</v>
      </c>
      <c r="C271" s="62"/>
      <c r="D271" s="60"/>
      <c r="E271" s="1"/>
      <c r="F271" s="2"/>
      <c r="G271" s="3"/>
      <c r="H271" s="4"/>
    </row>
    <row r="272" spans="1:8" s="46" customFormat="1" ht="30.75" customHeight="1" x14ac:dyDescent="0.25">
      <c r="A272" s="210" t="s">
        <v>30</v>
      </c>
      <c r="B272" s="192" t="s">
        <v>43</v>
      </c>
      <c r="C272" s="55" t="s">
        <v>93</v>
      </c>
      <c r="D272" s="40" t="s">
        <v>130</v>
      </c>
      <c r="E272" s="1">
        <f>SUM(F272,H272)</f>
        <v>262.642</v>
      </c>
      <c r="F272" s="2">
        <v>262.642</v>
      </c>
      <c r="G272" s="3">
        <v>231.6</v>
      </c>
      <c r="H272" s="4"/>
    </row>
    <row r="273" spans="1:8" s="46" customFormat="1" ht="21.6" hidden="1" customHeight="1" x14ac:dyDescent="0.25">
      <c r="A273" s="212"/>
      <c r="B273" s="193"/>
      <c r="C273" s="55" t="s">
        <v>98</v>
      </c>
      <c r="D273" s="40" t="s">
        <v>49</v>
      </c>
      <c r="E273" s="1">
        <f>SUM(F273,H273)</f>
        <v>0</v>
      </c>
      <c r="F273" s="2"/>
      <c r="G273" s="3"/>
      <c r="H273" s="4"/>
    </row>
    <row r="274" spans="1:8" s="46" customFormat="1" ht="21.6" hidden="1" customHeight="1" x14ac:dyDescent="0.25">
      <c r="A274" s="57" t="s">
        <v>6</v>
      </c>
      <c r="B274" s="50" t="s">
        <v>48</v>
      </c>
      <c r="C274" s="55" t="s">
        <v>94</v>
      </c>
      <c r="D274" s="40" t="s">
        <v>130</v>
      </c>
      <c r="E274" s="1"/>
      <c r="F274" s="2"/>
      <c r="G274" s="3"/>
      <c r="H274" s="4"/>
    </row>
    <row r="275" spans="1:8" ht="28.5" customHeight="1" x14ac:dyDescent="0.25">
      <c r="A275" s="52"/>
      <c r="B275" s="38" t="s">
        <v>17</v>
      </c>
      <c r="C275" s="54" t="s">
        <v>123</v>
      </c>
      <c r="D275" s="60"/>
      <c r="E275" s="9">
        <f>SUM(F275,H275)</f>
        <v>942.85400000000004</v>
      </c>
      <c r="F275" s="10">
        <f>SUM(F277:F281)</f>
        <v>861.65899999999999</v>
      </c>
      <c r="G275" s="11">
        <f>SUM(G277:G281)</f>
        <v>681.96</v>
      </c>
      <c r="H275" s="12">
        <f>SUM(H277:H281)</f>
        <v>81.194999999999993</v>
      </c>
    </row>
    <row r="276" spans="1:8" ht="17.399999999999999" customHeight="1" x14ac:dyDescent="0.25">
      <c r="A276" s="61"/>
      <c r="B276" s="42" t="s">
        <v>2</v>
      </c>
      <c r="C276" s="62"/>
      <c r="D276" s="60"/>
      <c r="E276" s="1"/>
      <c r="F276" s="2"/>
      <c r="G276" s="3"/>
      <c r="H276" s="4"/>
    </row>
    <row r="277" spans="1:8" s="46" customFormat="1" ht="30.75" customHeight="1" x14ac:dyDescent="0.25">
      <c r="A277" s="64" t="s">
        <v>30</v>
      </c>
      <c r="B277" s="67" t="s">
        <v>43</v>
      </c>
      <c r="C277" s="55" t="s">
        <v>95</v>
      </c>
      <c r="D277" s="40" t="s">
        <v>130</v>
      </c>
      <c r="E277" s="1">
        <f t="shared" ref="E277:E281" si="17">SUM(F277,H277)</f>
        <v>863.67899999999997</v>
      </c>
      <c r="F277" s="2">
        <f>893.579-33.9</f>
        <v>859.67899999999997</v>
      </c>
      <c r="G277" s="3">
        <f>715.21-33.25</f>
        <v>681.96</v>
      </c>
      <c r="H277" s="4">
        <v>4</v>
      </c>
    </row>
    <row r="278" spans="1:8" ht="21.6" customHeight="1" x14ac:dyDescent="0.25">
      <c r="A278" s="49" t="s">
        <v>32</v>
      </c>
      <c r="B278" s="43" t="s">
        <v>46</v>
      </c>
      <c r="C278" s="55" t="s">
        <v>190</v>
      </c>
      <c r="D278" s="55" t="s">
        <v>130</v>
      </c>
      <c r="E278" s="1">
        <f t="shared" si="17"/>
        <v>1.98</v>
      </c>
      <c r="F278" s="2">
        <v>1.98</v>
      </c>
      <c r="G278" s="3"/>
      <c r="H278" s="4"/>
    </row>
    <row r="279" spans="1:8" ht="22.5" hidden="1" customHeight="1" x14ac:dyDescent="0.25">
      <c r="A279" s="194" t="s">
        <v>6</v>
      </c>
      <c r="B279" s="192" t="s">
        <v>48</v>
      </c>
      <c r="C279" s="55"/>
      <c r="D279" s="40" t="s">
        <v>130</v>
      </c>
      <c r="E279" s="1">
        <f t="shared" si="17"/>
        <v>0</v>
      </c>
      <c r="F279" s="2"/>
      <c r="G279" s="3"/>
      <c r="H279" s="4"/>
    </row>
    <row r="280" spans="1:8" ht="21.75" hidden="1" customHeight="1" x14ac:dyDescent="0.25">
      <c r="A280" s="196"/>
      <c r="B280" s="197"/>
      <c r="C280" s="55"/>
      <c r="D280" s="40" t="s">
        <v>193</v>
      </c>
      <c r="E280" s="1">
        <f t="shared" si="17"/>
        <v>0</v>
      </c>
      <c r="F280" s="2"/>
      <c r="G280" s="3"/>
      <c r="H280" s="4"/>
    </row>
    <row r="281" spans="1:8" ht="20.25" customHeight="1" x14ac:dyDescent="0.25">
      <c r="A281" s="195"/>
      <c r="B281" s="193"/>
      <c r="C281" s="55" t="s">
        <v>200</v>
      </c>
      <c r="D281" s="40" t="s">
        <v>140</v>
      </c>
      <c r="E281" s="1">
        <f t="shared" si="17"/>
        <v>77.194999999999993</v>
      </c>
      <c r="F281" s="2"/>
      <c r="G281" s="3"/>
      <c r="H281" s="4">
        <v>77.194999999999993</v>
      </c>
    </row>
    <row r="282" spans="1:8" ht="27.6" customHeight="1" x14ac:dyDescent="0.25">
      <c r="A282" s="52"/>
      <c r="B282" s="38" t="s">
        <v>15</v>
      </c>
      <c r="C282" s="54" t="s">
        <v>124</v>
      </c>
      <c r="D282" s="55"/>
      <c r="E282" s="9">
        <f>SUM(F282,H282)</f>
        <v>1134.6929999999998</v>
      </c>
      <c r="F282" s="10">
        <f>SUM(F284:F289,F290:F292)</f>
        <v>1131.1929999999998</v>
      </c>
      <c r="G282" s="11">
        <f>SUM(G284:G292)</f>
        <v>941.65699999999993</v>
      </c>
      <c r="H282" s="12">
        <f>SUM(H284:H292)</f>
        <v>3.5</v>
      </c>
    </row>
    <row r="283" spans="1:8" ht="17.399999999999999" customHeight="1" x14ac:dyDescent="0.25">
      <c r="A283" s="61"/>
      <c r="B283" s="42" t="s">
        <v>2</v>
      </c>
      <c r="C283" s="62"/>
      <c r="D283" s="60"/>
      <c r="E283" s="1"/>
      <c r="F283" s="2"/>
      <c r="G283" s="3"/>
      <c r="H283" s="4"/>
    </row>
    <row r="284" spans="1:8" ht="24" hidden="1" customHeight="1" x14ac:dyDescent="0.25">
      <c r="A284" s="66" t="s">
        <v>25</v>
      </c>
      <c r="B284" s="67" t="s">
        <v>41</v>
      </c>
      <c r="C284" s="55"/>
      <c r="D284" s="51" t="s">
        <v>130</v>
      </c>
      <c r="E284" s="1"/>
      <c r="F284" s="2"/>
      <c r="G284" s="3"/>
      <c r="H284" s="4"/>
    </row>
    <row r="285" spans="1:8" s="46" customFormat="1" ht="21.6" customHeight="1" x14ac:dyDescent="0.25">
      <c r="A285" s="204" t="s">
        <v>23</v>
      </c>
      <c r="B285" s="207" t="s">
        <v>44</v>
      </c>
      <c r="C285" s="55" t="s">
        <v>96</v>
      </c>
      <c r="D285" s="40" t="s">
        <v>130</v>
      </c>
      <c r="E285" s="1">
        <f t="shared" ref="E285:E293" si="18">SUM(F285,H285)</f>
        <v>487.36499999999995</v>
      </c>
      <c r="F285" s="2">
        <f>449.965+33.9</f>
        <v>483.86499999999995</v>
      </c>
      <c r="G285" s="3">
        <f>324.15+33.25</f>
        <v>357.4</v>
      </c>
      <c r="H285" s="4">
        <v>3.5</v>
      </c>
    </row>
    <row r="286" spans="1:8" s="46" customFormat="1" ht="21.6" customHeight="1" x14ac:dyDescent="0.25">
      <c r="A286" s="205"/>
      <c r="B286" s="208"/>
      <c r="C286" s="55" t="s">
        <v>97</v>
      </c>
      <c r="D286" s="40" t="s">
        <v>38</v>
      </c>
      <c r="E286" s="1">
        <f t="shared" si="18"/>
        <v>609.15</v>
      </c>
      <c r="F286" s="2">
        <v>609.15</v>
      </c>
      <c r="G286" s="3">
        <v>551.66499999999996</v>
      </c>
      <c r="H286" s="4"/>
    </row>
    <row r="287" spans="1:8" s="46" customFormat="1" ht="21.6" customHeight="1" x14ac:dyDescent="0.25">
      <c r="A287" s="206"/>
      <c r="B287" s="209"/>
      <c r="C287" s="55" t="s">
        <v>98</v>
      </c>
      <c r="D287" s="40" t="s">
        <v>193</v>
      </c>
      <c r="E287" s="1">
        <f t="shared" si="18"/>
        <v>34.898000000000003</v>
      </c>
      <c r="F287" s="2">
        <v>34.898000000000003</v>
      </c>
      <c r="G287" s="3">
        <v>32</v>
      </c>
      <c r="H287" s="4"/>
    </row>
    <row r="288" spans="1:8" s="46" customFormat="1" ht="21.6" customHeight="1" x14ac:dyDescent="0.25">
      <c r="A288" s="204" t="s">
        <v>33</v>
      </c>
      <c r="B288" s="207" t="s">
        <v>45</v>
      </c>
      <c r="C288" s="55" t="s">
        <v>197</v>
      </c>
      <c r="D288" s="40" t="s">
        <v>130</v>
      </c>
      <c r="E288" s="1">
        <f t="shared" si="18"/>
        <v>0.6</v>
      </c>
      <c r="F288" s="2">
        <v>0.6</v>
      </c>
      <c r="G288" s="3">
        <v>0.59199999999999997</v>
      </c>
      <c r="H288" s="4"/>
    </row>
    <row r="289" spans="1:8" s="46" customFormat="1" ht="21.6" hidden="1" customHeight="1" x14ac:dyDescent="0.25">
      <c r="A289" s="206"/>
      <c r="B289" s="209"/>
      <c r="C289" s="55"/>
      <c r="D289" s="40" t="s">
        <v>50</v>
      </c>
      <c r="E289" s="1"/>
      <c r="F289" s="2"/>
      <c r="G289" s="3"/>
      <c r="H289" s="4"/>
    </row>
    <row r="290" spans="1:8" s="46" customFormat="1" ht="21.6" customHeight="1" x14ac:dyDescent="0.25">
      <c r="A290" s="49" t="s">
        <v>32</v>
      </c>
      <c r="B290" s="43" t="s">
        <v>46</v>
      </c>
      <c r="C290" s="55" t="s">
        <v>198</v>
      </c>
      <c r="D290" s="40" t="s">
        <v>130</v>
      </c>
      <c r="E290" s="1">
        <f t="shared" si="18"/>
        <v>2.68</v>
      </c>
      <c r="F290" s="2">
        <v>2.68</v>
      </c>
      <c r="G290" s="3"/>
      <c r="H290" s="4"/>
    </row>
    <row r="291" spans="1:8" s="46" customFormat="1" ht="21.6" hidden="1" customHeight="1" x14ac:dyDescent="0.25">
      <c r="A291" s="194" t="s">
        <v>6</v>
      </c>
      <c r="B291" s="192" t="s">
        <v>48</v>
      </c>
      <c r="C291" s="55" t="s">
        <v>211</v>
      </c>
      <c r="D291" s="40" t="s">
        <v>130</v>
      </c>
      <c r="E291" s="1">
        <f t="shared" si="18"/>
        <v>0</v>
      </c>
      <c r="F291" s="2"/>
      <c r="G291" s="3"/>
      <c r="H291" s="4"/>
    </row>
    <row r="292" spans="1:8" s="46" customFormat="1" ht="21.6" hidden="1" customHeight="1" x14ac:dyDescent="0.25">
      <c r="A292" s="195"/>
      <c r="B292" s="193"/>
      <c r="C292" s="55"/>
      <c r="D292" s="70"/>
      <c r="E292" s="1"/>
      <c r="F292" s="2"/>
      <c r="G292" s="3"/>
      <c r="H292" s="4"/>
    </row>
    <row r="293" spans="1:8" ht="24.75" customHeight="1" x14ac:dyDescent="0.25">
      <c r="A293" s="61"/>
      <c r="B293" s="38" t="s">
        <v>215</v>
      </c>
      <c r="C293" s="71" t="s">
        <v>125</v>
      </c>
      <c r="D293" s="72"/>
      <c r="E293" s="9">
        <f t="shared" si="18"/>
        <v>503.82399999999996</v>
      </c>
      <c r="F293" s="10">
        <f>SUM(F296:F302)</f>
        <v>500.82399999999996</v>
      </c>
      <c r="G293" s="11">
        <f>SUM(G296:G302)</f>
        <v>400.00299999999999</v>
      </c>
      <c r="H293" s="12">
        <f>SUM(H296:H302)</f>
        <v>3</v>
      </c>
    </row>
    <row r="294" spans="1:8" ht="17.399999999999999" customHeight="1" x14ac:dyDescent="0.25">
      <c r="A294" s="61"/>
      <c r="B294" s="42" t="s">
        <v>2</v>
      </c>
      <c r="C294" s="62"/>
      <c r="D294" s="60"/>
      <c r="E294" s="1"/>
      <c r="F294" s="2"/>
      <c r="G294" s="3"/>
      <c r="H294" s="4"/>
    </row>
    <row r="295" spans="1:8" ht="17.399999999999999" hidden="1" customHeight="1" x14ac:dyDescent="0.25">
      <c r="A295" s="66" t="s">
        <v>25</v>
      </c>
      <c r="B295" s="67" t="s">
        <v>41</v>
      </c>
      <c r="C295" s="55"/>
      <c r="D295" s="51" t="s">
        <v>130</v>
      </c>
      <c r="E295" s="1"/>
      <c r="F295" s="2"/>
      <c r="G295" s="3"/>
      <c r="H295" s="4"/>
    </row>
    <row r="296" spans="1:8" s="46" customFormat="1" ht="21.6" customHeight="1" x14ac:dyDescent="0.25">
      <c r="A296" s="204" t="s">
        <v>23</v>
      </c>
      <c r="B296" s="207" t="s">
        <v>44</v>
      </c>
      <c r="C296" s="55" t="s">
        <v>99</v>
      </c>
      <c r="D296" s="40" t="s">
        <v>130</v>
      </c>
      <c r="E296" s="1">
        <f t="shared" ref="E296:E303" si="19">SUM(F296,H296)</f>
        <v>472.81099999999998</v>
      </c>
      <c r="F296" s="2">
        <v>469.81099999999998</v>
      </c>
      <c r="G296" s="3">
        <v>376.38</v>
      </c>
      <c r="H296" s="4">
        <v>3</v>
      </c>
    </row>
    <row r="297" spans="1:8" s="46" customFormat="1" ht="21.6" customHeight="1" x14ac:dyDescent="0.25">
      <c r="A297" s="205"/>
      <c r="B297" s="208"/>
      <c r="C297" s="55" t="s">
        <v>102</v>
      </c>
      <c r="D297" s="40" t="s">
        <v>38</v>
      </c>
      <c r="E297" s="1">
        <f t="shared" si="19"/>
        <v>30.38</v>
      </c>
      <c r="F297" s="2">
        <v>30.38</v>
      </c>
      <c r="G297" s="3">
        <v>23.55</v>
      </c>
      <c r="H297" s="4"/>
    </row>
    <row r="298" spans="1:8" s="46" customFormat="1" ht="21.6" customHeight="1" x14ac:dyDescent="0.25">
      <c r="A298" s="206"/>
      <c r="B298" s="209"/>
      <c r="C298" s="55" t="s">
        <v>126</v>
      </c>
      <c r="D298" s="40" t="s">
        <v>193</v>
      </c>
      <c r="E298" s="1">
        <f t="shared" si="19"/>
        <v>7.2999999999999995E-2</v>
      </c>
      <c r="F298" s="2">
        <v>7.2999999999999995E-2</v>
      </c>
      <c r="G298" s="3">
        <v>7.2999999999999995E-2</v>
      </c>
      <c r="H298" s="4"/>
    </row>
    <row r="299" spans="1:8" s="46" customFormat="1" ht="21.6" hidden="1" customHeight="1" x14ac:dyDescent="0.25">
      <c r="A299" s="49" t="s">
        <v>33</v>
      </c>
      <c r="B299" s="50" t="s">
        <v>45</v>
      </c>
      <c r="C299" s="55"/>
      <c r="D299" s="40" t="s">
        <v>50</v>
      </c>
      <c r="E299" s="1"/>
      <c r="F299" s="2"/>
      <c r="G299" s="3"/>
      <c r="H299" s="4"/>
    </row>
    <row r="300" spans="1:8" s="46" customFormat="1" ht="21.6" customHeight="1" x14ac:dyDescent="0.25">
      <c r="A300" s="194" t="s">
        <v>32</v>
      </c>
      <c r="B300" s="192" t="s">
        <v>46</v>
      </c>
      <c r="C300" s="55" t="s">
        <v>196</v>
      </c>
      <c r="D300" s="40" t="s">
        <v>130</v>
      </c>
      <c r="E300" s="1">
        <f t="shared" si="19"/>
        <v>0.56000000000000005</v>
      </c>
      <c r="F300" s="2">
        <v>0.56000000000000005</v>
      </c>
      <c r="G300" s="3"/>
      <c r="H300" s="4"/>
    </row>
    <row r="301" spans="1:8" s="46" customFormat="1" ht="21.6" hidden="1" customHeight="1" x14ac:dyDescent="0.25">
      <c r="A301" s="195"/>
      <c r="B301" s="193"/>
      <c r="C301" s="55" t="s">
        <v>204</v>
      </c>
      <c r="D301" s="40" t="s">
        <v>50</v>
      </c>
      <c r="E301" s="1">
        <f t="shared" si="19"/>
        <v>0</v>
      </c>
      <c r="F301" s="2"/>
      <c r="G301" s="3"/>
      <c r="H301" s="4"/>
    </row>
    <row r="302" spans="1:8" s="46" customFormat="1" ht="21.6" hidden="1" customHeight="1" x14ac:dyDescent="0.25">
      <c r="A302" s="73" t="s">
        <v>6</v>
      </c>
      <c r="B302" s="67" t="s">
        <v>48</v>
      </c>
      <c r="C302" s="55" t="s">
        <v>212</v>
      </c>
      <c r="D302" s="40" t="s">
        <v>130</v>
      </c>
      <c r="E302" s="1">
        <f t="shared" si="19"/>
        <v>0</v>
      </c>
      <c r="F302" s="2"/>
      <c r="G302" s="3"/>
      <c r="H302" s="4"/>
    </row>
    <row r="303" spans="1:8" ht="26.4" customHeight="1" x14ac:dyDescent="0.25">
      <c r="A303" s="52"/>
      <c r="B303" s="38" t="s">
        <v>3</v>
      </c>
      <c r="C303" s="54" t="s">
        <v>127</v>
      </c>
      <c r="D303" s="60"/>
      <c r="E303" s="9">
        <f t="shared" si="19"/>
        <v>8</v>
      </c>
      <c r="F303" s="10">
        <f>SUM(F305)</f>
        <v>8</v>
      </c>
      <c r="G303" s="11">
        <f>SUM(G305)</f>
        <v>0</v>
      </c>
      <c r="H303" s="12">
        <f>H305</f>
        <v>0</v>
      </c>
    </row>
    <row r="304" spans="1:8" ht="18" customHeight="1" x14ac:dyDescent="0.25">
      <c r="A304" s="41"/>
      <c r="B304" s="74" t="s">
        <v>2</v>
      </c>
      <c r="C304" s="40"/>
      <c r="D304" s="40"/>
      <c r="E304" s="1"/>
      <c r="F304" s="2"/>
      <c r="G304" s="3"/>
      <c r="H304" s="4"/>
    </row>
    <row r="305" spans="1:8" ht="23.25" customHeight="1" thickBot="1" x14ac:dyDescent="0.3">
      <c r="A305" s="70" t="s">
        <v>22</v>
      </c>
      <c r="B305" s="75" t="s">
        <v>34</v>
      </c>
      <c r="C305" s="70" t="s">
        <v>100</v>
      </c>
      <c r="D305" s="70" t="s">
        <v>130</v>
      </c>
      <c r="E305" s="5">
        <f>SUM(F305,H305)</f>
        <v>8</v>
      </c>
      <c r="F305" s="6">
        <v>8</v>
      </c>
      <c r="G305" s="7"/>
      <c r="H305" s="8"/>
    </row>
    <row r="306" spans="1:8" s="83" customFormat="1" ht="26.25" customHeight="1" thickBot="1" x14ac:dyDescent="0.3">
      <c r="A306" s="76"/>
      <c r="B306" s="77" t="s">
        <v>145</v>
      </c>
      <c r="C306" s="78" t="s">
        <v>128</v>
      </c>
      <c r="D306" s="78"/>
      <c r="E306" s="79">
        <f>SUM(F306,H306)</f>
        <v>32695.408000000003</v>
      </c>
      <c r="F306" s="80">
        <f>SUM(F303,F293,F282,F275,F270,F259,F247,F240,F226,F218,F211,F203,F195,F188,F179,F170,F159,F151,F143,F134,F99,F96)</f>
        <v>24499.79</v>
      </c>
      <c r="G306" s="81">
        <f>SUM(G303,G293,G282,G275,G270,G259,G247,G240,G226,G218,G211,G203,G195,G188,G179,G170,G159,G151,G143,G134,G99,G96)</f>
        <v>15416.751999999999</v>
      </c>
      <c r="H306" s="82">
        <f>SUM(H303,H293,H282,H275,H270,H259,H247,H240,H226,H218,H211,H203,H195,H188,H179,H170,H159,H151,H143,H134,H99,H96)</f>
        <v>8195.6180000000004</v>
      </c>
    </row>
    <row r="307" spans="1:8" ht="30" customHeight="1" thickBot="1" x14ac:dyDescent="0.3">
      <c r="A307" s="84"/>
      <c r="B307" s="85" t="s">
        <v>143</v>
      </c>
      <c r="C307" s="76" t="s">
        <v>144</v>
      </c>
      <c r="D307" s="86"/>
      <c r="E307" s="79">
        <f>H307</f>
        <v>316.52699999999999</v>
      </c>
      <c r="F307" s="80"/>
      <c r="G307" s="81"/>
      <c r="H307" s="82">
        <v>316.52699999999999</v>
      </c>
    </row>
    <row r="308" spans="1:8" ht="29.25" customHeight="1" thickBot="1" x14ac:dyDescent="0.3">
      <c r="A308" s="87"/>
      <c r="B308" s="88" t="s">
        <v>202</v>
      </c>
      <c r="C308" s="89"/>
      <c r="D308" s="90"/>
      <c r="E308" s="79">
        <f>E306-E307</f>
        <v>32378.881000000005</v>
      </c>
      <c r="F308" s="80">
        <f>F306-F307</f>
        <v>24499.79</v>
      </c>
      <c r="G308" s="81">
        <f>G306-G307</f>
        <v>15416.751999999999</v>
      </c>
      <c r="H308" s="82">
        <f>H306-H307</f>
        <v>7879.0910000000003</v>
      </c>
    </row>
    <row r="309" spans="1:8" s="83" customFormat="1" ht="17.25" customHeight="1" thickBot="1" x14ac:dyDescent="0.3">
      <c r="A309" s="91"/>
      <c r="B309" s="92" t="s">
        <v>2</v>
      </c>
      <c r="C309" s="93"/>
      <c r="D309" s="93"/>
      <c r="E309" s="94"/>
      <c r="F309" s="95"/>
      <c r="G309" s="96"/>
      <c r="H309" s="97"/>
    </row>
    <row r="310" spans="1:8" ht="21" customHeight="1" x14ac:dyDescent="0.25">
      <c r="A310" s="98"/>
      <c r="B310" s="99" t="s">
        <v>131</v>
      </c>
      <c r="C310" s="190" t="s">
        <v>130</v>
      </c>
      <c r="D310" s="191"/>
      <c r="E310" s="100">
        <f>SUM(H310,F310)</f>
        <v>23353.786999999997</v>
      </c>
      <c r="F310" s="101">
        <f>SUM(F269,F210,F194,F187,F117,F279,F161,F305,F296,F285,F277,F272,F262,F252:F256,F249:F251,F243,F228,F220,F213,F205,F197,F190,F181,F178,F172,F162,F153,F150,F145,F142,F136,F131,F126,F122,F109,F105,F101,F98,F288,F290,F300,F278,F268,F235:F236,F224,F216,F209,F200,F193,F185,F177,F167,F157:F158,F149,F140,F258,F302,F242,F291,F217,F238,F225,F295,F284,F261,F202,F169,F233,F267,F111,F112,F113,F266,F232,F265)</f>
        <v>17589.233999999997</v>
      </c>
      <c r="G310" s="102">
        <f>SUM(G269,G210,G194,G187,G117,G279,G161,G305,G296,G285,G277,G272,G262,G252:G256,G249:G251,G243,G228,G220,G213,G205,G197,G190,G181,G178,G172,G162,G153,G150,G145,G142,G136,G131,G126,G122,G109,G105,G101,G98,G288,G290,G300,G278,G268,G235:G236,G224,G216,G209,G200,G193,G185,G177,G167,G157:G158,G149,G140,G258,G302,G242,G291,G217,G238,G225,G295,G284,G261,G202,G169,G233,G267,G111,G112,G113)</f>
        <v>9644.116</v>
      </c>
      <c r="H310" s="103">
        <f>SUM(H269,H210,H194,H187,H117,H279,H161,H305,H296,H285,H277,H272,H262,H252:H256,H249:H251,H243,H228,H220,H213,H205,H197,H190,H181,H178,H172,H162,H153,H150,H145,H142,H136,H131,H126,H122,H109,H105,H101,H98,H288,H290,H300,H278,H268,H235:H236,H224,H216,H209,H200,H193,H185,H177,H167,H157:H158,H149,H140,H258,H302,H242,H291,H217,H238,H225,H295,H284,H261,H202,H169,H233,H267,H111,H112,H113,H274)-H307</f>
        <v>5764.5529999999999</v>
      </c>
    </row>
    <row r="311" spans="1:8" ht="20.25" customHeight="1" x14ac:dyDescent="0.25">
      <c r="A311" s="104"/>
      <c r="B311" s="105" t="s">
        <v>132</v>
      </c>
      <c r="C311" s="200" t="s">
        <v>38</v>
      </c>
      <c r="D311" s="201"/>
      <c r="E311" s="1">
        <f>SUM(H311,F311)</f>
        <v>1490.326</v>
      </c>
      <c r="F311" s="2">
        <f>SUM(F118,F102,F114,F286,F297,F139,F148,F156,F166,F176,F183,F192,F199,F207,F215,F257,F127)</f>
        <v>1490.326</v>
      </c>
      <c r="G311" s="3">
        <f>SUM(G118,G102,G114,G286,G297,G139,G148,G156,G166,G176,G183,G192,G199,G207,G215,G257,G127)</f>
        <v>838.77399999999989</v>
      </c>
      <c r="H311" s="4">
        <f>SUM(H118,H102,H114,H286,H297,H139,H148,H156,H166,H176,H183,H192,H199,H207,H215)</f>
        <v>0</v>
      </c>
    </row>
    <row r="312" spans="1:8" ht="18.75" customHeight="1" x14ac:dyDescent="0.25">
      <c r="A312" s="104"/>
      <c r="B312" s="105" t="s">
        <v>224</v>
      </c>
      <c r="C312" s="200" t="s">
        <v>49</v>
      </c>
      <c r="D312" s="201"/>
      <c r="E312" s="1">
        <f t="shared" ref="E312:E314" si="20">SUM(H312,F312)</f>
        <v>5010.5000000000009</v>
      </c>
      <c r="F312" s="2">
        <f>SUM(F263,F137,F146,F154,F163,F173,F182,F191,F198,F206,F214,F244,F221,F229,F108)</f>
        <v>5010.5000000000009</v>
      </c>
      <c r="G312" s="3">
        <f>SUM(G263,G137,G146,G154,G163,G173,G182,G191,G198,G206,G214,G244,G221,G229,G108)</f>
        <v>4825.420000000001</v>
      </c>
      <c r="H312" s="4">
        <f>SUM(H137,H146,H154,H163,H173,H182,H191,H198,H206,H214,H244,H221,H229,H108)</f>
        <v>0</v>
      </c>
    </row>
    <row r="313" spans="1:8" ht="23.25" customHeight="1" x14ac:dyDescent="0.25">
      <c r="A313" s="104"/>
      <c r="B313" s="106" t="s">
        <v>191</v>
      </c>
      <c r="C313" s="200" t="s">
        <v>140</v>
      </c>
      <c r="D313" s="201"/>
      <c r="E313" s="1">
        <f>SUM(H313,F313)</f>
        <v>1904.8450000000003</v>
      </c>
      <c r="F313" s="2">
        <f>SUM(F164,F104,F132,F106,F281,F125,F116,F138,F147,F155,F174,F264,F231,F223,F129,F120)</f>
        <v>266.03200000000004</v>
      </c>
      <c r="G313" s="3">
        <f>SUM(G164,G104,G132,G106,G281,G125,G116,G138,G147,G155,G174,G264,G231,G223,G129,G120)</f>
        <v>70.574999999999989</v>
      </c>
      <c r="H313" s="4">
        <f>SUM(H164,H104,H132,H106,H281,H125,H116,H138,H147,H155,H174,H264,H231,H223,H129,H120)</f>
        <v>1638.8130000000001</v>
      </c>
    </row>
    <row r="314" spans="1:8" ht="23.25" hidden="1" customHeight="1" x14ac:dyDescent="0.25">
      <c r="A314" s="104"/>
      <c r="B314" s="105" t="s">
        <v>187</v>
      </c>
      <c r="C314" s="200" t="s">
        <v>107</v>
      </c>
      <c r="D314" s="201"/>
      <c r="E314" s="1">
        <f t="shared" si="20"/>
        <v>18.399999999999999</v>
      </c>
      <c r="F314" s="2">
        <f>SUM(F130,F133)</f>
        <v>4.5090000000000003</v>
      </c>
      <c r="G314" s="3">
        <f>SUM(G133)</f>
        <v>0</v>
      </c>
      <c r="H314" s="4">
        <f>SUM(H130,H133)</f>
        <v>13.891</v>
      </c>
    </row>
    <row r="315" spans="1:8" ht="19.5" customHeight="1" x14ac:dyDescent="0.25">
      <c r="A315" s="104"/>
      <c r="B315" s="105" t="s">
        <v>201</v>
      </c>
      <c r="C315" s="200" t="s">
        <v>50</v>
      </c>
      <c r="D315" s="201"/>
      <c r="E315" s="1">
        <f>SUM(H315,F315)</f>
        <v>94.305000000000007</v>
      </c>
      <c r="F315" s="2">
        <f>SUM(F119,F123,F168,F186,F201,F301,F299,F289,F234,F184,F245,F141,F208)</f>
        <v>71.260000000000005</v>
      </c>
      <c r="G315" s="3">
        <f>SUM(G119,G123,G168,G186,G201,G301)</f>
        <v>0</v>
      </c>
      <c r="H315" s="4">
        <f>SUM(H119,H123,H168,H186,H201,H301)</f>
        <v>23.045000000000002</v>
      </c>
    </row>
    <row r="316" spans="1:8" ht="19.5" customHeight="1" thickBot="1" x14ac:dyDescent="0.3">
      <c r="A316" s="107"/>
      <c r="B316" s="108" t="s">
        <v>192</v>
      </c>
      <c r="C316" s="202" t="s">
        <v>193</v>
      </c>
      <c r="D316" s="203"/>
      <c r="E316" s="5">
        <f>SUM(H316,F316)</f>
        <v>525.11800000000005</v>
      </c>
      <c r="F316" s="6">
        <f>SUM(F165,F107,F175,F222,F230,F292,F280,F128,F124,F115,F287,F133,F103,F121,F237,F239,F110,F298)</f>
        <v>72.438000000000002</v>
      </c>
      <c r="G316" s="7">
        <f>SUM(G165,G107,G175,G222,G230,G292,G280,G128,G124,G115,G287,G133,G103,G121,G237,G239,G110,G298)</f>
        <v>37.867000000000004</v>
      </c>
      <c r="H316" s="8">
        <f>SUM(H165,H107,H175,H222,H230,H292,H280,H128,H124,H115,H287,H133,H103,H121,H237,H239,H110,H298)</f>
        <v>452.68</v>
      </c>
    </row>
    <row r="317" spans="1:8" ht="15" customHeight="1" x14ac:dyDescent="0.25">
      <c r="A317" s="109"/>
      <c r="B317" s="110" t="s">
        <v>2</v>
      </c>
      <c r="C317" s="111"/>
      <c r="D317" s="112"/>
      <c r="E317" s="113"/>
      <c r="F317" s="114"/>
      <c r="G317" s="115"/>
      <c r="H317" s="116"/>
    </row>
    <row r="318" spans="1:8" ht="20.25" customHeight="1" x14ac:dyDescent="0.25">
      <c r="A318" s="43"/>
      <c r="B318" s="117" t="s">
        <v>34</v>
      </c>
      <c r="C318" s="198">
        <v>1</v>
      </c>
      <c r="D318" s="199"/>
      <c r="E318" s="1">
        <f>SUM(H318,F318)</f>
        <v>3186.09</v>
      </c>
      <c r="F318" s="2">
        <f>SUM(F305,F249,F161,F98,F101:F104,F242)</f>
        <v>2875.7400000000002</v>
      </c>
      <c r="G318" s="3">
        <f>SUM(G305,G249,G161,G98,G101:G104,G242)</f>
        <v>1987.7459999999999</v>
      </c>
      <c r="H318" s="4">
        <f>SUM(H305,H249,H161,H98,H101:H104,H242)-H307</f>
        <v>310.34999999999997</v>
      </c>
    </row>
    <row r="319" spans="1:8" ht="21" customHeight="1" x14ac:dyDescent="0.25">
      <c r="A319" s="104"/>
      <c r="B319" s="118" t="s">
        <v>41</v>
      </c>
      <c r="C319" s="198">
        <v>2</v>
      </c>
      <c r="D319" s="199"/>
      <c r="E319" s="1">
        <f>SUM(H319,F319)</f>
        <v>11078.377000000002</v>
      </c>
      <c r="F319" s="2">
        <f>SUM(F250,F243:F244,F228:F231,F220:F223,F213:F214,F205:F206,F197:F198,F190:F191,F181:F182,F172:F175,F162:F165,F153:F155,F145:F147,F136:F138,F105:F108,F295,F284,F261)</f>
        <v>10878.527000000002</v>
      </c>
      <c r="G319" s="3">
        <f>SUM(G250,G243:G244,G228:G231,G220:G223,G213:G214,G205:G206,G197:G198,G190:G191,G181:G182,G172:G175,G162:G165,G153:G155,G145:G147,G136:G138,G105:G108,G295,G284,G261)</f>
        <v>9197.2699999999986</v>
      </c>
      <c r="H319" s="4">
        <f>SUM(H250,H243:H244,H228:H231,H220:H223,H213:H214,H205:H206,H197:H198,H190:H191,H181:H182,H172:H175,H162:H165,H153:H155,H145:H147,H136:H138,H105:H108,H295,H284,H261)</f>
        <v>199.85000000000002</v>
      </c>
    </row>
    <row r="320" spans="1:8" ht="18.75" customHeight="1" x14ac:dyDescent="0.25">
      <c r="A320" s="104"/>
      <c r="B320" s="118" t="s">
        <v>135</v>
      </c>
      <c r="C320" s="198">
        <v>3</v>
      </c>
      <c r="D320" s="199"/>
      <c r="E320" s="1">
        <f>SUM(H320,F320)</f>
        <v>1181.6120000000001</v>
      </c>
      <c r="F320" s="2">
        <f>SUM(F109,F251,F262,F263,F264,F110)</f>
        <v>1053.172</v>
      </c>
      <c r="G320" s="3">
        <f>SUM(G109,G251,G262,G263,G264,G110)</f>
        <v>766.9860000000001</v>
      </c>
      <c r="H320" s="4">
        <f>SUM(H109,H251,H262,H263,H264,H110)</f>
        <v>128.44</v>
      </c>
    </row>
    <row r="321" spans="1:8" ht="26.4" x14ac:dyDescent="0.25">
      <c r="A321" s="104"/>
      <c r="B321" s="119" t="s">
        <v>43</v>
      </c>
      <c r="C321" s="198">
        <v>4</v>
      </c>
      <c r="D321" s="199"/>
      <c r="E321" s="1">
        <f>SUM(H321,F321)</f>
        <v>1199.8209999999999</v>
      </c>
      <c r="F321" s="2">
        <f>SUM(F252,F277,F272,F111,F265)</f>
        <v>1195.8209999999999</v>
      </c>
      <c r="G321" s="3">
        <f>SUM(G252,G277,G272,G111)</f>
        <v>913.56000000000006</v>
      </c>
      <c r="H321" s="4">
        <f>SUM(H252,H277,H272,H111)</f>
        <v>4</v>
      </c>
    </row>
    <row r="322" spans="1:8" ht="24" customHeight="1" x14ac:dyDescent="0.25">
      <c r="A322" s="104"/>
      <c r="B322" s="118" t="s">
        <v>129</v>
      </c>
      <c r="C322" s="198">
        <v>5</v>
      </c>
      <c r="D322" s="199"/>
      <c r="E322" s="1">
        <f t="shared" ref="E322:E325" si="21">SUM(H322,F322)</f>
        <v>200.18900000000002</v>
      </c>
      <c r="F322" s="2">
        <f>SUM(F112,F253,F266,F232)</f>
        <v>128.38900000000001</v>
      </c>
      <c r="G322" s="3">
        <f>SUM(G112,G253)</f>
        <v>0</v>
      </c>
      <c r="H322" s="4">
        <f>SUM(H112,H253)</f>
        <v>71.8</v>
      </c>
    </row>
    <row r="323" spans="1:8" ht="22.5" customHeight="1" x14ac:dyDescent="0.25">
      <c r="A323" s="104"/>
      <c r="B323" s="118" t="s">
        <v>44</v>
      </c>
      <c r="C323" s="198">
        <v>6</v>
      </c>
      <c r="D323" s="199"/>
      <c r="E323" s="1">
        <f t="shared" si="21"/>
        <v>4345.9439999999995</v>
      </c>
      <c r="F323" s="2">
        <f>SUM(F297,F296,F285:F286,F254,F113:F116,F139,F148,F156,F166,F176,F183,F192,F199,F207,F215,F287,F233,F267,F298)</f>
        <v>3310.038</v>
      </c>
      <c r="G323" s="3">
        <f>SUM(G297,G296,G285:G286,G254,G113:G116,G139,G148,G156,G166,G176,G183,G192,G199,G207,G215,G287,G233,G267,G298)</f>
        <v>1341.068</v>
      </c>
      <c r="H323" s="4">
        <f>SUM(H297,H296,H285:H286,H254,H113:H116,H139,H148,H156,H166,H176,H183,H192,H199,H207,H215,H287,H233,H267,H298)</f>
        <v>1035.9059999999999</v>
      </c>
    </row>
    <row r="324" spans="1:8" ht="24" customHeight="1" x14ac:dyDescent="0.25">
      <c r="A324" s="104"/>
      <c r="B324" s="118" t="s">
        <v>45</v>
      </c>
      <c r="C324" s="198">
        <v>7</v>
      </c>
      <c r="D324" s="199"/>
      <c r="E324" s="1">
        <f t="shared" si="21"/>
        <v>215.267</v>
      </c>
      <c r="F324" s="2">
        <f>SUM(F117:F121,F288,F299,F289,F234,F184,F245,F208)</f>
        <v>187.49</v>
      </c>
      <c r="G324" s="3">
        <f>SUM(G117:G121,G288,G299,G289,G234,G184,G245)</f>
        <v>2.2970000000000002</v>
      </c>
      <c r="H324" s="4">
        <f>SUM(H117:H121,H288,H299,H289,H234,H184,H245)</f>
        <v>27.777000000000001</v>
      </c>
    </row>
    <row r="325" spans="1:8" ht="23.25" customHeight="1" x14ac:dyDescent="0.25">
      <c r="A325" s="104"/>
      <c r="B325" s="118" t="s">
        <v>46</v>
      </c>
      <c r="C325" s="198">
        <v>8</v>
      </c>
      <c r="D325" s="199"/>
      <c r="E325" s="1">
        <f t="shared" si="21"/>
        <v>2844.7819999999988</v>
      </c>
      <c r="F325" s="2">
        <f>SUM(F122:F125,F290,F140:F141,F149,F157,F167,F168,F177,F186,F185,F193,F200,F201,F209,F216,F224,F235,F255,F268,F278,F300,F301)</f>
        <v>2630.927999999999</v>
      </c>
      <c r="G325" s="3">
        <f>SUM(G122:G125,G290,G140,G149,G157,G167,G168,G177,G186,G185,G193,G200,G201,G209,G216,G224,G235,G255,G268,G278,G300,G301)</f>
        <v>930.39700000000005</v>
      </c>
      <c r="H325" s="4">
        <f>SUM(H122:H125,H290,H140,H149,H157,H167,H168,H177,H186,H185,H193,H200,H201,H209,H216,H224,H235,H255,H268,H278,H300,H301)</f>
        <v>213.85399999999998</v>
      </c>
    </row>
    <row r="326" spans="1:8" ht="19.5" customHeight="1" x14ac:dyDescent="0.25">
      <c r="A326" s="104"/>
      <c r="B326" s="118" t="s">
        <v>47</v>
      </c>
      <c r="C326" s="198">
        <v>9</v>
      </c>
      <c r="D326" s="199"/>
      <c r="E326" s="1">
        <f>SUM(H326,F326)</f>
        <v>2892.2730000000001</v>
      </c>
      <c r="F326" s="2">
        <f>SUM(F126:F130,F256,F236,F257,F237)</f>
        <v>622.81700000000001</v>
      </c>
      <c r="G326" s="3">
        <f>SUM(G126:G130,G256,G236,G257,G237)</f>
        <v>241.87799999999999</v>
      </c>
      <c r="H326" s="4">
        <f>SUM(H126:H130,H256,H236,H257)</f>
        <v>2269.4560000000001</v>
      </c>
    </row>
    <row r="327" spans="1:8" ht="24.75" customHeight="1" thickBot="1" x14ac:dyDescent="0.3">
      <c r="A327" s="120"/>
      <c r="B327" s="121" t="s">
        <v>48</v>
      </c>
      <c r="C327" s="188">
        <v>10</v>
      </c>
      <c r="D327" s="189"/>
      <c r="E327" s="122">
        <f>SUM(H327,F327)</f>
        <v>5234.5259999999998</v>
      </c>
      <c r="F327" s="123">
        <f>SUM(F269,F210,F194,F279,F258,F131:F133,F142,F150,F178,F187,F169,F158,F281,F291,F292,F280,F302,F217,F238,F225,F202,F239)</f>
        <v>1616.8679999999999</v>
      </c>
      <c r="G327" s="124">
        <f>SUM(G269,G210,G194,G279,G258,G131:G133,G142,G150,G178,G187,G169,G158,G281,G291,G292,G280,G302,G217,G238,G225,G202,G239)</f>
        <v>35.549999999999997</v>
      </c>
      <c r="H327" s="125">
        <f>SUM(H269,H210,H194,H279,H258,H131:H133,H142,H150,H178,H187,H169,H158,H281,H291,H292,H280,H302,H217,H238,H225,H202,H239,H274)</f>
        <v>3617.6579999999999</v>
      </c>
    </row>
    <row r="328" spans="1:8" ht="14.25" customHeight="1" x14ac:dyDescent="0.25">
      <c r="A328" s="98"/>
      <c r="B328" s="126" t="s">
        <v>2</v>
      </c>
      <c r="C328" s="190"/>
      <c r="D328" s="191"/>
      <c r="E328" s="100"/>
      <c r="F328" s="101"/>
      <c r="G328" s="102"/>
      <c r="H328" s="103"/>
    </row>
    <row r="329" spans="1:8" ht="24.75" customHeight="1" x14ac:dyDescent="0.25">
      <c r="A329" s="127"/>
      <c r="B329" s="128" t="s">
        <v>142</v>
      </c>
      <c r="C329" s="129"/>
      <c r="D329" s="130"/>
      <c r="E329" s="1">
        <f>F329+H329</f>
        <v>5881.37</v>
      </c>
      <c r="F329" s="2">
        <f>34.26+46.189+116.807+1369.958</f>
        <v>1567.2140000000002</v>
      </c>
      <c r="G329" s="3">
        <f>36.921+200.008+17.907</f>
        <v>254.83600000000001</v>
      </c>
      <c r="H329" s="4">
        <f>23.045+438.789+3840.342+11.98</f>
        <v>4314.1559999999999</v>
      </c>
    </row>
    <row r="330" spans="1:8" ht="24.75" customHeight="1" x14ac:dyDescent="0.25">
      <c r="A330" s="127"/>
      <c r="B330" s="118" t="s">
        <v>220</v>
      </c>
      <c r="C330" s="131"/>
      <c r="D330" s="132"/>
      <c r="E330" s="133">
        <f>F330+H330</f>
        <v>346.93400000000003</v>
      </c>
      <c r="F330" s="134"/>
      <c r="G330" s="135"/>
      <c r="H330" s="136">
        <v>346.93400000000003</v>
      </c>
    </row>
    <row r="331" spans="1:8" ht="24.75" customHeight="1" thickBot="1" x14ac:dyDescent="0.3">
      <c r="A331" s="120"/>
      <c r="B331" s="137" t="s">
        <v>219</v>
      </c>
      <c r="C331" s="138"/>
      <c r="D331" s="139"/>
      <c r="E331" s="140">
        <f>F331</f>
        <v>6.1050000000000004</v>
      </c>
      <c r="F331" s="141">
        <v>6.1050000000000004</v>
      </c>
      <c r="G331" s="142"/>
      <c r="H331" s="143"/>
    </row>
    <row r="332" spans="1:8" x14ac:dyDescent="0.25">
      <c r="C332" s="144"/>
      <c r="D332" s="144"/>
      <c r="E332" s="145"/>
    </row>
  </sheetData>
  <sheetProtection algorithmName="SHA-512" hashValue="q4O3fUItaYOe/DhPsPsrFInbaBYMiHmv36oSlDeY7LHZuhH8b/ownu6cZFFKTxvSdKhs0ybsn9Wx5zvYnpHhDw==" saltValue="sjLJOPr9ryUJkvEPrWikqg==" spinCount="100000" sheet="1" objects="1" scenarios="1"/>
  <mergeCells count="243"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50:F50"/>
    <mergeCell ref="B49:F49"/>
    <mergeCell ref="B48:F48"/>
    <mergeCell ref="B45:F45"/>
    <mergeCell ref="B44:F44"/>
    <mergeCell ref="B43:F43"/>
    <mergeCell ref="B42:F42"/>
    <mergeCell ref="B41:F41"/>
    <mergeCell ref="B40:F40"/>
    <mergeCell ref="B63:F63"/>
    <mergeCell ref="B62:F62"/>
    <mergeCell ref="B61:F61"/>
    <mergeCell ref="B58:F58"/>
    <mergeCell ref="B57:F57"/>
    <mergeCell ref="B56:F56"/>
    <mergeCell ref="B55:F55"/>
    <mergeCell ref="B54:F54"/>
    <mergeCell ref="B53:F53"/>
    <mergeCell ref="B73:F73"/>
    <mergeCell ref="B72:F72"/>
    <mergeCell ref="B71:F71"/>
    <mergeCell ref="B70:F70"/>
    <mergeCell ref="B69:F69"/>
    <mergeCell ref="B68:F68"/>
    <mergeCell ref="B66:F66"/>
    <mergeCell ref="B65:F65"/>
    <mergeCell ref="B64:F64"/>
    <mergeCell ref="B85:F85"/>
    <mergeCell ref="B84:F84"/>
    <mergeCell ref="B83:F83"/>
    <mergeCell ref="B82:F82"/>
    <mergeCell ref="B79:F79"/>
    <mergeCell ref="B78:F78"/>
    <mergeCell ref="B76:F76"/>
    <mergeCell ref="B75:F75"/>
    <mergeCell ref="B74:F74"/>
    <mergeCell ref="G42:H42"/>
    <mergeCell ref="G43:H43"/>
    <mergeCell ref="G44:H44"/>
    <mergeCell ref="G45:H45"/>
    <mergeCell ref="G48:H48"/>
    <mergeCell ref="G49:H49"/>
    <mergeCell ref="B4:F5"/>
    <mergeCell ref="A2:H2"/>
    <mergeCell ref="B6:F6"/>
    <mergeCell ref="B7:F7"/>
    <mergeCell ref="B39:F39"/>
    <mergeCell ref="B38:F38"/>
    <mergeCell ref="B37:F37"/>
    <mergeCell ref="B36:F36"/>
    <mergeCell ref="B35:F35"/>
    <mergeCell ref="B34:F34"/>
    <mergeCell ref="B33:F33"/>
    <mergeCell ref="B32:F32"/>
    <mergeCell ref="B31:F31"/>
    <mergeCell ref="B8:F8"/>
    <mergeCell ref="B9:F9"/>
    <mergeCell ref="B10:F10"/>
    <mergeCell ref="B11:F11"/>
    <mergeCell ref="B12:F1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6:H56"/>
    <mergeCell ref="G55:H55"/>
    <mergeCell ref="G54:H54"/>
    <mergeCell ref="G53:H53"/>
    <mergeCell ref="G50:H50"/>
    <mergeCell ref="G4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85:H85"/>
    <mergeCell ref="G84:H84"/>
    <mergeCell ref="G83:H83"/>
    <mergeCell ref="G82:H82"/>
    <mergeCell ref="G79:H79"/>
    <mergeCell ref="G78:H78"/>
    <mergeCell ref="G76:H76"/>
    <mergeCell ref="G75:H75"/>
    <mergeCell ref="G74:H74"/>
    <mergeCell ref="G73:H73"/>
    <mergeCell ref="G72:H72"/>
    <mergeCell ref="G71:H71"/>
    <mergeCell ref="G70:H70"/>
    <mergeCell ref="G69:H69"/>
    <mergeCell ref="G68:H68"/>
    <mergeCell ref="G66:H66"/>
    <mergeCell ref="G65:H65"/>
    <mergeCell ref="G64:H64"/>
    <mergeCell ref="G63:H63"/>
    <mergeCell ref="G62:H62"/>
    <mergeCell ref="G61:H61"/>
    <mergeCell ref="G58:H58"/>
    <mergeCell ref="G57:H57"/>
    <mergeCell ref="A190:A191"/>
    <mergeCell ref="B190:B191"/>
    <mergeCell ref="B213:B214"/>
    <mergeCell ref="A213:A214"/>
    <mergeCell ref="A172:A175"/>
    <mergeCell ref="B172:B175"/>
    <mergeCell ref="A197:A198"/>
    <mergeCell ref="A162:A165"/>
    <mergeCell ref="B162:B165"/>
    <mergeCell ref="A136:A138"/>
    <mergeCell ref="B136:B138"/>
    <mergeCell ref="A140:A141"/>
    <mergeCell ref="B140:B141"/>
    <mergeCell ref="B167:B168"/>
    <mergeCell ref="A153:A155"/>
    <mergeCell ref="B153:B155"/>
    <mergeCell ref="A145:A147"/>
    <mergeCell ref="B145:B147"/>
    <mergeCell ref="A88:H88"/>
    <mergeCell ref="A288:A289"/>
    <mergeCell ref="B236:B237"/>
    <mergeCell ref="B238:B239"/>
    <mergeCell ref="A238:A239"/>
    <mergeCell ref="B285:B287"/>
    <mergeCell ref="A236:A237"/>
    <mergeCell ref="A272:A273"/>
    <mergeCell ref="A243:A244"/>
    <mergeCell ref="B272:B273"/>
    <mergeCell ref="A285:A287"/>
    <mergeCell ref="B262:B264"/>
    <mergeCell ref="A262:A264"/>
    <mergeCell ref="B288:B289"/>
    <mergeCell ref="B243:B244"/>
    <mergeCell ref="B200:B201"/>
    <mergeCell ref="A205:A206"/>
    <mergeCell ref="B205:B206"/>
    <mergeCell ref="B197:B198"/>
    <mergeCell ref="B220:B223"/>
    <mergeCell ref="A181:A182"/>
    <mergeCell ref="B181:B182"/>
    <mergeCell ref="B185:B186"/>
    <mergeCell ref="A185:A186"/>
    <mergeCell ref="A91:A94"/>
    <mergeCell ref="B91:B94"/>
    <mergeCell ref="C91:C94"/>
    <mergeCell ref="D91:D94"/>
    <mergeCell ref="E91:E94"/>
    <mergeCell ref="F91:H91"/>
    <mergeCell ref="F92:G92"/>
    <mergeCell ref="H92:H94"/>
    <mergeCell ref="F93:F94"/>
    <mergeCell ref="G93:G94"/>
    <mergeCell ref="C314:D314"/>
    <mergeCell ref="C311:D311"/>
    <mergeCell ref="C312:D312"/>
    <mergeCell ref="A300:A301"/>
    <mergeCell ref="B300:B301"/>
    <mergeCell ref="A101:A104"/>
    <mergeCell ref="B101:B104"/>
    <mergeCell ref="A105:A108"/>
    <mergeCell ref="B105:B108"/>
    <mergeCell ref="A122:A125"/>
    <mergeCell ref="B122:B125"/>
    <mergeCell ref="B109:B110"/>
    <mergeCell ref="A109:A110"/>
    <mergeCell ref="A126:A130"/>
    <mergeCell ref="B126:B130"/>
    <mergeCell ref="A113:A116"/>
    <mergeCell ref="B113:B116"/>
    <mergeCell ref="B117:B121"/>
    <mergeCell ref="A117:A121"/>
    <mergeCell ref="A131:A133"/>
    <mergeCell ref="B131:B133"/>
    <mergeCell ref="A220:A223"/>
    <mergeCell ref="A228:A231"/>
    <mergeCell ref="B228:B231"/>
    <mergeCell ref="A4:A5"/>
    <mergeCell ref="C327:D327"/>
    <mergeCell ref="C328:D328"/>
    <mergeCell ref="B256:B257"/>
    <mergeCell ref="A256:A257"/>
    <mergeCell ref="A279:A281"/>
    <mergeCell ref="B279:B281"/>
    <mergeCell ref="A291:A292"/>
    <mergeCell ref="B291:B292"/>
    <mergeCell ref="C321:D321"/>
    <mergeCell ref="C322:D322"/>
    <mergeCell ref="C323:D323"/>
    <mergeCell ref="C324:D324"/>
    <mergeCell ref="C325:D325"/>
    <mergeCell ref="C315:D315"/>
    <mergeCell ref="C316:D316"/>
    <mergeCell ref="C318:D318"/>
    <mergeCell ref="A296:A298"/>
    <mergeCell ref="B296:B298"/>
    <mergeCell ref="C326:D326"/>
    <mergeCell ref="C319:D319"/>
    <mergeCell ref="C320:D320"/>
    <mergeCell ref="C310:D310"/>
    <mergeCell ref="C313:D313"/>
  </mergeCells>
  <conditionalFormatting sqref="E314:H314 E325:H326 E317:H322 E311:H312 E328:H331 E306:H309">
    <cfRule type="cellIs" dxfId="9" priority="17" stopIfTrue="1" operator="equal">
      <formula>0</formula>
    </cfRule>
  </conditionalFormatting>
  <conditionalFormatting sqref="E313:H313">
    <cfRule type="cellIs" dxfId="8" priority="16" stopIfTrue="1" operator="equal">
      <formula>0</formula>
    </cfRule>
  </conditionalFormatting>
  <conditionalFormatting sqref="E315:H315">
    <cfRule type="cellIs" dxfId="7" priority="10" stopIfTrue="1" operator="equal">
      <formula>0</formula>
    </cfRule>
  </conditionalFormatting>
  <conditionalFormatting sqref="E324">
    <cfRule type="cellIs" dxfId="6" priority="9" stopIfTrue="1" operator="equal">
      <formula>0</formula>
    </cfRule>
  </conditionalFormatting>
  <conditionalFormatting sqref="F324:H324">
    <cfRule type="cellIs" dxfId="5" priority="8" stopIfTrue="1" operator="equal">
      <formula>0</formula>
    </cfRule>
  </conditionalFormatting>
  <conditionalFormatting sqref="E310:H310">
    <cfRule type="cellIs" dxfId="4" priority="7" stopIfTrue="1" operator="equal">
      <formula>0</formula>
    </cfRule>
  </conditionalFormatting>
  <conditionalFormatting sqref="E327:H327">
    <cfRule type="cellIs" dxfId="3" priority="5" stopIfTrue="1" operator="equal">
      <formula>0</formula>
    </cfRule>
  </conditionalFormatting>
  <conditionalFormatting sqref="E316:H316">
    <cfRule type="cellIs" dxfId="2" priority="4" stopIfTrue="1" operator="equal">
      <formula>0</formula>
    </cfRule>
  </conditionalFormatting>
  <conditionalFormatting sqref="E323:H323">
    <cfRule type="cellIs" dxfId="1" priority="3" stopIfTrue="1" operator="equal">
      <formula>0</formula>
    </cfRule>
  </conditionalFormatting>
  <conditionalFormatting sqref="E96:H305">
    <cfRule type="cellIs" dxfId="0" priority="1" stopIfTrue="1" operator="equal">
      <formula>0</formula>
    </cfRule>
  </conditionalFormatting>
  <printOptions horizontalCentered="1"/>
  <pageMargins left="0.55118110236220474" right="0" top="0.59055118110236227" bottom="0.39370078740157483" header="0.51181102362204722" footer="0.51181102362204722"/>
  <pageSetup paperSize="9" scale="85" orientation="portrait" r:id="rId1"/>
  <headerFooter alignWithMargins="0">
    <oddHeader>&amp;C&amp;P</oddHeader>
  </headerFooter>
  <ignoredErrors>
    <ignoredError sqref="E306:H306 F308:H308 E309:H309 E308" unlockedFormula="1"/>
    <ignoredError sqref="F311:H312 F314:H314 F325:H325 F317:H320 F324:H324 G321:H321 G322:H322 F327:H327 G326:H3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2020 m. biudžeto projektas</vt:lpstr>
      <vt:lpstr>'2020 m. biudžeto projektas'!Print_Titles</vt:lpstr>
    </vt:vector>
  </TitlesOfParts>
  <Company>Visagino savivaldybės administracija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Olesia Saratova</dc:creator>
  <cp:lastModifiedBy>user</cp:lastModifiedBy>
  <cp:lastPrinted>2020-01-28T09:56:37Z</cp:lastPrinted>
  <dcterms:created xsi:type="dcterms:W3CDTF">2004-01-21T14:05:06Z</dcterms:created>
  <dcterms:modified xsi:type="dcterms:W3CDTF">2020-01-28T17:31:29Z</dcterms:modified>
</cp:coreProperties>
</file>