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ktorija\Documents\3) TARIFAI\1) GALIOJANČIOS KAINOS\2020\Šilumos ir kv kainos_2020_09\tinklapis_2020-09\"/>
    </mc:Choice>
  </mc:AlternateContent>
  <bookViews>
    <workbookView xWindow="0" yWindow="0" windowWidth="28800" windowHeight="12435"/>
  </bookViews>
  <sheets>
    <sheet name="ŠILUMA" sheetId="1" r:id="rId1"/>
    <sheet name="KARŠTAS_VANDU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162" i="1" l="1"/>
  <c r="E12" i="2" l="1"/>
  <c r="F113" i="2" l="1"/>
  <c r="F31" i="1" l="1"/>
  <c r="F23" i="1"/>
  <c r="F29" i="2" l="1"/>
  <c r="F29" i="1" l="1"/>
  <c r="F93" i="2" l="1"/>
  <c r="F8" i="2"/>
  <c r="F6" i="2"/>
  <c r="F5" i="2"/>
  <c r="F140" i="2" l="1"/>
  <c r="C140" i="2"/>
  <c r="F130" i="2" l="1"/>
  <c r="F134" i="2" s="1"/>
  <c r="F109" i="2"/>
  <c r="F114" i="2" s="1"/>
  <c r="F89" i="2"/>
  <c r="F69" i="2"/>
  <c r="F73" i="2" s="1"/>
  <c r="F45" i="2"/>
  <c r="F49" i="2" s="1"/>
  <c r="B13" i="2"/>
  <c r="F25" i="2"/>
  <c r="F53" i="2" l="1"/>
  <c r="F50" i="2"/>
  <c r="F137" i="2"/>
  <c r="F135" i="2"/>
  <c r="F115" i="2"/>
  <c r="F117" i="2"/>
  <c r="F96" i="2"/>
  <c r="F94" i="2"/>
  <c r="F76" i="2"/>
  <c r="F74" i="2"/>
  <c r="F51" i="2"/>
  <c r="F32" i="2"/>
  <c r="F30" i="2"/>
  <c r="F116" i="1" l="1"/>
  <c r="F18" i="1"/>
  <c r="F169" i="1"/>
  <c r="F154" i="1" s="1"/>
  <c r="F161" i="1"/>
  <c r="F136" i="1"/>
  <c r="F131" i="1"/>
  <c r="F128" i="1"/>
  <c r="F121" i="1"/>
  <c r="F119" i="1"/>
  <c r="F109" i="1"/>
  <c r="F80" i="1"/>
  <c r="F74" i="1"/>
  <c r="F68" i="1"/>
  <c r="F62" i="1"/>
  <c r="F56" i="1"/>
  <c r="F50" i="1"/>
  <c r="F44" i="1"/>
  <c r="F39" i="1"/>
  <c r="F34" i="1"/>
  <c r="F153" i="1" l="1"/>
  <c r="F146" i="1"/>
  <c r="F148" i="1" s="1"/>
  <c r="F149" i="1" l="1"/>
  <c r="F22" i="2"/>
  <c r="F151" i="1"/>
  <c r="F127" i="2" l="1"/>
  <c r="F66" i="2"/>
  <c r="F106" i="2"/>
  <c r="F86" i="2"/>
  <c r="F42" i="2"/>
</calcChain>
</file>

<file path=xl/comments1.xml><?xml version="1.0" encoding="utf-8"?>
<comments xmlns="http://schemas.openxmlformats.org/spreadsheetml/2006/main">
  <authors>
    <author>Viktorija</author>
  </authors>
  <commentList>
    <comment ref="F25" authorId="0" shapeId="0">
      <text>
        <r>
          <rPr>
            <b/>
            <sz val="9"/>
            <color indexed="81"/>
            <rFont val="Tahoma"/>
            <family val="2"/>
            <charset val="186"/>
          </rPr>
          <t>Viktorija:</t>
        </r>
        <r>
          <rPr>
            <sz val="9"/>
            <color indexed="81"/>
            <rFont val="Tahoma"/>
            <family val="2"/>
            <charset val="186"/>
          </rPr>
          <t xml:space="preserve">
VErt KAINA 2020-07</t>
        </r>
      </text>
    </comment>
  </commentList>
</comments>
</file>

<file path=xl/sharedStrings.xml><?xml version="1.0" encoding="utf-8"?>
<sst xmlns="http://schemas.openxmlformats.org/spreadsheetml/2006/main" count="1063" uniqueCount="333">
  <si>
    <t>Eil. Nr.</t>
  </si>
  <si>
    <t>Pavadinimas</t>
  </si>
  <si>
    <t>Mato vnt.</t>
  </si>
  <si>
    <t>Rodiklis / pastaba</t>
  </si>
  <si>
    <t>Kainos</t>
  </si>
  <si>
    <t>1.</t>
  </si>
  <si>
    <t>ŠILUMOS (PRODUKTO) GAMYBOS KAINOS DEDAMOSIOS</t>
  </si>
  <si>
    <t>1.1.</t>
  </si>
  <si>
    <t>šilumos (produkto) gamybos savo šaltiniuose vienanarė kaina (kainos dedamosios) (1.1.1.+1.1.2.)</t>
  </si>
  <si>
    <t>ct/kWh</t>
  </si>
  <si>
    <t xml:space="preserve">THG = THG,PD + THG,KD </t>
  </si>
  <si>
    <t>1.1.1.</t>
  </si>
  <si>
    <t>šilumos (produkto) gamybos savo šaltiniuose kainos pastovioji dedamoji</t>
  </si>
  <si>
    <t>THG,PD</t>
  </si>
  <si>
    <t>1.1.2.</t>
  </si>
  <si>
    <t xml:space="preserve">šilumos (produkto) gamybos savo šaltiniuose kainos kintamoji dedamoji </t>
  </si>
  <si>
    <t>THG,KD</t>
  </si>
  <si>
    <t>formulė</t>
  </si>
  <si>
    <t>1.2.</t>
  </si>
  <si>
    <t>Kuro rūšys, naudojamos šilumos kainos kintamosios dedamosios skaičiavimuose</t>
  </si>
  <si>
    <t>1.2.1.</t>
  </si>
  <si>
    <t>Gamtinių dujų kaina, taikoma šilumos kainos skaičiavime (1.2.1.2. + 1.2.1.3. + 1.2.1.4. + 1.2.1.5.)</t>
  </si>
  <si>
    <t xml:space="preserve">Eur/MWh </t>
  </si>
  <si>
    <t>-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</si>
  <si>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</si>
  <si>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</si>
  <si>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</si>
  <si>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</si>
  <si>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</si>
  <si>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</si>
  <si>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</si>
  <si>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</si>
  <si>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</si>
  <si>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</si>
  <si>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</si>
  <si>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Medienos kilmės biokuro kaina, taikoma šilumos kainos skaičivime (1.2.2.2 + 1.2.2.3. + 1.2.2.4.)</t>
  </si>
  <si>
    <t xml:space="preserve">Eur/tne 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</si>
  <si>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</si>
  <si>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</si>
  <si>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</si>
  <si>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</si>
  <si>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</si>
  <si>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</si>
  <si>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</si>
  <si>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Mazuto kaina, taikoma šilumos kainos skaičiavime (1.2.3.2. + 1.2.3.3. + 1.2.3.4.)</t>
  </si>
  <si>
    <t>Eur/tne</t>
  </si>
  <si>
    <t>1.2.3.1.</t>
  </si>
  <si>
    <t>1.2.3.2.</t>
  </si>
  <si>
    <t>1.2.3.3.</t>
  </si>
  <si>
    <t>1.2.3.4.</t>
  </si>
  <si>
    <t>1.2.4.</t>
  </si>
  <si>
    <t>Malkinės medienos kaina, taikoma šilumos kainos skaičiavime (1.2.4.2. + 1.2.4.3. +1.2.3.4.)</t>
  </si>
  <si>
    <t>1.2.4.1.</t>
  </si>
  <si>
    <t>1.2.4.2.</t>
  </si>
  <si>
    <t>1.2.4.3.</t>
  </si>
  <si>
    <t>1.2.4.4.</t>
  </si>
  <si>
    <t>kitos sąnaudos (įvardinti)</t>
  </si>
  <si>
    <t>1.2.5.</t>
  </si>
  <si>
    <t>Medienos granulių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</si>
  <si>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</si>
  <si>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</si>
  <si>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</si>
  <si>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</si>
  <si>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</si>
  <si>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1.2.6.</t>
  </si>
  <si>
    <t>Dyzelyno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</si>
  <si>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</si>
  <si>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</si>
  <si>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</si>
  <si>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</si>
  <si>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</si>
  <si>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</si>
  <si>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Kuro rūšies (įvardinti)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</si>
  <si>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</si>
  <si>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</si>
  <si>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</si>
  <si>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</si>
  <si>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</si>
  <si>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1.2.8.</t>
  </si>
  <si>
    <t>Kuro rūšies (įvardinti) kaina, taikoma šilumos kainos skaičiavime (1.2.8.2. + 1.2.8.3. + 1.2.8.4. + 1.2.8.5.)</t>
  </si>
  <si>
    <t>1.2.8.1.</t>
  </si>
  <si>
    <t>1.2.8.2.</t>
  </si>
  <si>
    <t>1.2.8.3.</t>
  </si>
  <si>
    <t>1.2.8.4.</t>
  </si>
  <si>
    <t>1.2.8.5.</t>
  </si>
  <si>
    <t>1.2.9.</t>
  </si>
  <si>
    <t>Kuro rūšies (įvardinti) kaina, taikoma šilumos kainos skaičiavime (1.2.9.2. + 1.2.9.3. + 1.2.9.4. + 1.2.9.5.)</t>
  </si>
  <si>
    <t>1.2.9.1.</t>
  </si>
  <si>
    <t>1.2.9.2.</t>
  </si>
  <si>
    <t>1.2.9.3.</t>
  </si>
  <si>
    <t>1.2.9.4.</t>
  </si>
  <si>
    <t>1.2.9.5.</t>
  </si>
  <si>
    <t>1.2.10.</t>
  </si>
  <si>
    <t>Kuro rūšies (įvardinti) kaina, taikoma šilumos kainos skaičiavime (1.2.10.2. + 1.2.10.3. + 1.2.10.4. + 1.2.10.5.)</t>
  </si>
  <si>
    <t>1.2.10.1.</t>
  </si>
  <si>
    <t>1.2.10.2.</t>
  </si>
  <si>
    <t>1.2.10.3.</t>
  </si>
  <si>
    <t>1.2.10.4.</t>
  </si>
  <si>
    <t>1.2.10.5.</t>
  </si>
  <si>
    <t>1.2.11.</t>
  </si>
  <si>
    <t>Kuro rūšies (įvardinti) kaina, taikoma šilumos kainos skaičiavime (1.2.11.2. + 1.2.11.3. + 1.2.11.4. + 1.2.11.5.)</t>
  </si>
  <si>
    <t>1.2.11.1.</t>
  </si>
  <si>
    <t>1.2.11.2.</t>
  </si>
  <si>
    <t>1.2.11.3.</t>
  </si>
  <si>
    <t>1.2.11.4.</t>
  </si>
  <si>
    <t>1.2.11.5.</t>
  </si>
  <si>
    <t>1.3.</t>
  </si>
  <si>
    <t>Šilumos įsigijimo (vidutinė) kaina</t>
  </si>
  <si>
    <t>1.3.1.</t>
  </si>
  <si>
    <t>nepriklausomas šilumos gamintojas UAB "Visagino linija"</t>
  </si>
  <si>
    <t xml:space="preserve"> -</t>
  </si>
  <si>
    <t>1.3.1.1</t>
  </si>
  <si>
    <t>pirktos šilumos kaina</t>
  </si>
  <si>
    <t>1.3.2.</t>
  </si>
  <si>
    <t>nepriklausomas šilumos gamintojas UAB "Lerenta"</t>
  </si>
  <si>
    <t>1.3.2.1.</t>
  </si>
  <si>
    <t>1.3.3.</t>
  </si>
  <si>
    <t>nepriklausomas šilumos gamintojas UAB "Karlų katilinė"</t>
  </si>
  <si>
    <t>1.3.3.1.</t>
  </si>
  <si>
    <t>1.3.4.</t>
  </si>
  <si>
    <t>nepriklausomas šilumos gamintojas (įvardinti)</t>
  </si>
  <si>
    <t>1.3.4.1.</t>
  </si>
  <si>
    <t>1.3.5.</t>
  </si>
  <si>
    <t>1.3.5.1.</t>
  </si>
  <si>
    <t>1.3.6.</t>
  </si>
  <si>
    <t>1.3.6.1.</t>
  </si>
  <si>
    <t>1.3.7.</t>
  </si>
  <si>
    <t>1.3.7.1.</t>
  </si>
  <si>
    <t>1.3.8.</t>
  </si>
  <si>
    <t>1.3.8.1.</t>
  </si>
  <si>
    <t>1.3.9.</t>
  </si>
  <si>
    <t>1.3.9.1.</t>
  </si>
  <si>
    <t>1.3.10.</t>
  </si>
  <si>
    <t>1.3.10.1.</t>
  </si>
  <si>
    <t>1.3.11.</t>
  </si>
  <si>
    <t>1.3.11.1</t>
  </si>
  <si>
    <t>1.4.</t>
  </si>
  <si>
    <t>Šilumos (produkto) gamybos (įsigijimo) vienanarė kaina (kainos dedamosios) atitinkamai vartotojų grupei (1.4.1. +1.4.2.)</t>
  </si>
  <si>
    <t>TH = TH,PD + TH,KD</t>
  </si>
  <si>
    <t>1.4.1.</t>
  </si>
  <si>
    <t>vienanarės kainos pastovioji dedamoji</t>
  </si>
  <si>
    <t>TH,PD</t>
  </si>
  <si>
    <t>1.4.2.</t>
  </si>
  <si>
    <t xml:space="preserve">vienanarės kainos kintamoji dedamoji </t>
  </si>
  <si>
    <t>TH,KD</t>
  </si>
  <si>
    <t>1.5.</t>
  </si>
  <si>
    <t>Šilumos (produkto) gamybos (įsigijimo) dvinarė kaina (kainos dedamosios):</t>
  </si>
  <si>
    <t>1.5.1.</t>
  </si>
  <si>
    <t>už suvartotos šilumos srauto vidutinę galią</t>
  </si>
  <si>
    <t>1.5.1.1.</t>
  </si>
  <si>
    <t>pastovioji kainos dalis (mėnesio užmokestis)</t>
  </si>
  <si>
    <t>Eur/mėn./kW</t>
  </si>
  <si>
    <t>T1H,MU</t>
  </si>
  <si>
    <t>1.5.1.2.</t>
  </si>
  <si>
    <t>kintamoji kainos dalis (1.4.2.)</t>
  </si>
  <si>
    <t>1.5.2.</t>
  </si>
  <si>
    <t>atitinkamai vartotojų grupei</t>
  </si>
  <si>
    <t>1.5.2.1.</t>
  </si>
  <si>
    <t>T2H,MU</t>
  </si>
  <si>
    <t>1.5.2.2.</t>
  </si>
  <si>
    <t>2.</t>
  </si>
  <si>
    <t>ŠILUMOS PERDAVIMO KAINOS DEDAMOSIOS</t>
  </si>
  <si>
    <t>2.1.</t>
  </si>
  <si>
    <t>Šilumos perdavimo vienanarė kaina (kainos dedamosios) atitinkamai vartotojų grupei (2.1.1. +2.1.2.)</t>
  </si>
  <si>
    <t>THT = THT,PD + THT,KD</t>
  </si>
  <si>
    <t>2.1.1.</t>
  </si>
  <si>
    <t>vienanarės šilumos perdavimo kainos pastovioji dedamoji</t>
  </si>
  <si>
    <t>THT,PD</t>
  </si>
  <si>
    <t>2.1.2.</t>
  </si>
  <si>
    <t>vienanarės šilumos perdavimo kainos kintamoji dedamoji</t>
  </si>
  <si>
    <t>THT,KD</t>
  </si>
  <si>
    <t>2.2.</t>
  </si>
  <si>
    <t>šilumos perdavimo dvinarė kaina (kainos dedamosios):</t>
  </si>
  <si>
    <t>2.2.1.</t>
  </si>
  <si>
    <t>2.2.1.1.</t>
  </si>
  <si>
    <t>2.2.1.2.</t>
  </si>
  <si>
    <t>kintamoji kainos dalis (2.1.2.)</t>
  </si>
  <si>
    <t>2.2.2.</t>
  </si>
  <si>
    <t>2.2.2.1.</t>
  </si>
  <si>
    <t>Eur/mėn.</t>
  </si>
  <si>
    <t>2.2.2.2.</t>
  </si>
  <si>
    <t>3.</t>
  </si>
  <si>
    <t>MAŽMENINIO APTARNAVIMO KAINA (KAINOS DEDAMOSIOS)</t>
  </si>
  <si>
    <t>3.1.</t>
  </si>
  <si>
    <t>Mažmeninio aptarnavimo kaina vartotojams už suvartotą šilumos kiekį</t>
  </si>
  <si>
    <t>THS, PD</t>
  </si>
  <si>
    <t>3.2.</t>
  </si>
  <si>
    <t xml:space="preserve">Mažmeninio aptarnavimo kaina vartotojams </t>
  </si>
  <si>
    <t>T1HS, MU</t>
  </si>
  <si>
    <t>3.3.</t>
  </si>
  <si>
    <t>T2HS, MU</t>
  </si>
  <si>
    <t>4.</t>
  </si>
  <si>
    <t>NEPADENGTŲ SĄNAUDŲ IR (AR) PAPILDOMAI GAUTŲ PAJAMŲ DEDAMOJI                  (4.1. + 4.2. + ...)</t>
  </si>
  <si>
    <t>4.1.</t>
  </si>
  <si>
    <t>4.2.</t>
  </si>
  <si>
    <t>Papildoma dedamoji dėl (įrašyti), nustatyta (įrašyti sprendimo, nutarimo ar ūkio subjekto įstatuose nustatytu dokumentu datą ir numerį )</t>
  </si>
  <si>
    <t>Taikymo laikotarpis nuo (įrašyti laikotarpį),
iki (įrašyti laikotarpį)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</si>
  <si>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</si>
  <si>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</si>
  <si>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</si>
  <si>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</si>
  <si>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</si>
  <si>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</si>
  <si>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</si>
  <si>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</si>
  <si>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                                                (1.4. + 2.1. + 3.1. + 4.)</t>
  </si>
  <si>
    <t>6.</t>
  </si>
  <si>
    <t xml:space="preserve">Subsidijos dydis 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</si>
  <si>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</si>
  <si>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</si>
  <si>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</si>
  <si>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</si>
  <si>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</si>
  <si>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</si>
  <si>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</si>
  <si>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</si>
  <si>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</si>
  <si>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</si>
  <si>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</si>
  <si>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tūkst. kWh</t>
  </si>
  <si>
    <t>12.</t>
  </si>
  <si>
    <t>Praėjusį mėnesį faktiškai į tinklą patiektas šilumos kiekis</t>
  </si>
  <si>
    <t>12.1.</t>
  </si>
  <si>
    <t xml:space="preserve">Visagino savivaldybė </t>
  </si>
  <si>
    <t>12.2.</t>
  </si>
  <si>
    <t>Savivaldybė (įvardinti)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</si>
  <si>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</si>
  <si>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</si>
  <si>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</si>
  <si>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</si>
  <si>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</si>
  <si>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</si>
  <si>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</si>
  <si>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</si>
  <si>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</si>
  <si>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</si>
  <si>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</si>
  <si>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</si>
  <si>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</si>
  <si>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</si>
  <si>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</si>
  <si>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 xml:space="preserve">Praėjusį mėnesį faktiškai pirktos šilumos kiekis 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</si>
  <si>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</si>
  <si>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</si>
  <si>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</si>
  <si>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</si>
  <si>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</si>
  <si>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</si>
  <si>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</si>
  <si>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</si>
  <si>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</si>
  <si>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</si>
  <si>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</si>
  <si>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15.</t>
  </si>
  <si>
    <t>Sprendimas, nutarimas ar ūkio subjekto įstatuose nustatytas dokumentas, kuriuo nustatytos šilumos kainos dedamosios</t>
  </si>
  <si>
    <t>Pareigos</t>
  </si>
  <si>
    <t>________</t>
  </si>
  <si>
    <t>Parašas</t>
  </si>
  <si>
    <t>Vardas, pavardė</t>
  </si>
  <si>
    <t>Duomenys apie ūkio subjektą:</t>
  </si>
  <si>
    <t>Duomenys apie kontaktinį asmenį:</t>
  </si>
  <si>
    <t>V., pavardė</t>
  </si>
  <si>
    <t>Kodas</t>
  </si>
  <si>
    <t>Buveinės adresas</t>
  </si>
  <si>
    <t>Telefonas</t>
  </si>
  <si>
    <t>El. paštas</t>
  </si>
  <si>
    <t>Faksas</t>
  </si>
  <si>
    <t>Energetikos, geriamojo vandens tiekimo ir 
nuotekų tvarkymo, paviršinių nuotekų tvarkymo įmonių informacijos teikimo taisyklių
20 priedas</t>
  </si>
  <si>
    <t>Taikos pr. 26A, p/d Nr. 3, 31002  Visaginas</t>
  </si>
  <si>
    <t>(8 386) 25 901</t>
  </si>
  <si>
    <t>(8 386) 60 860</t>
  </si>
  <si>
    <t>visagino_energija@visaginoenergija.lt</t>
  </si>
  <si>
    <t>(8 386) 25 911</t>
  </si>
  <si>
    <t>Energetikos, geriamojo vandens tiekimo ir 
nuotekų tvarkymo, paviršinių nuotekų tvarkymo įmonių informacijos teikimo taisyklių
19 priedas</t>
  </si>
  <si>
    <t>Karšto vandens kainos skaičiavimas (esant atvirai sistemai, daugiabučių namų vartotojams)</t>
  </si>
  <si>
    <t>Kainos / kiekiai</t>
  </si>
  <si>
    <t>KARŠTO VANDENS KAINOS DEDAMOSIOS:</t>
  </si>
  <si>
    <t>karšto vandens kainos pastovioji dedamoji</t>
  </si>
  <si>
    <t>Eur/m3</t>
  </si>
  <si>
    <t xml:space="preserve">Tkv pd </t>
  </si>
  <si>
    <t>karšto vandens kainos kintamoji dedamoji</t>
  </si>
  <si>
    <t>(70,96 x Tš) + (1,03x Tgv)</t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</si>
  <si>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</si>
  <si>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</si>
  <si>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</si>
  <si>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</si>
  <si>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t>PAPILDOMA DEDAMOJI (5.1. + 5.2. + ...)</t>
  </si>
  <si>
    <t>5.1.</t>
  </si>
  <si>
    <t>Papildoma dedamoji dėl (įrašyti), nustatyta (įrašyti sprendimo, nutarimo ar ūkio subjekto įstatuose nustatyto dokumento datą ir numerį)</t>
  </si>
  <si>
    <t>Taikymo laikotarpis
nuo (įrašyti laikotarpį)
iki (įrašyti laikotarpį)</t>
  </si>
  <si>
    <t>5.2.</t>
  </si>
  <si>
    <t>5.3.</t>
  </si>
  <si>
    <t>Galutinė karšto vandens kaina (be PVM)  (1.1. + 1.2. + 5)</t>
  </si>
  <si>
    <t>Galiojanti karšto vandens  kaina (be PVM)</t>
  </si>
  <si>
    <t>Apskaičiuotos kainos pokytis, lyginant su galiojančia karšto vandens kaina</t>
  </si>
  <si>
    <t>Nutarimas ar ūkio subjekto įstatuose nustatytas dokumentas, kuriuo nustatytos karšto vandens kainos dedamosios</t>
  </si>
  <si>
    <t>Karšto vandens kainos skaičiavimas (esant atvirai sistemai, kitiems daugiabučių namų vartotojams - įmonėms, organizacijoms)</t>
  </si>
  <si>
    <t xml:space="preserve">Tkv. pd </t>
  </si>
  <si>
    <t>(70,96 x Tš) + (1,03 x Tgv)</t>
  </si>
  <si>
    <t>Karšto vandens kainos skaičiavimas (esant atvirai sistemai, kitiems vartotojams)</t>
  </si>
  <si>
    <t>(69 x Tš) + (1 x Tgv)</t>
  </si>
  <si>
    <t>Karšto vandens kainos skaičiavimas (esant uždarai sistemai, daugiabučių namų vartotojams)</t>
  </si>
  <si>
    <t>Karšto vandens kainos skaičiavimas (esant uždarai sistemai, kitiems daugiabučių namų vartotojams - įmonėms, organizacijoms)</t>
  </si>
  <si>
    <t>Galutinė karšto vandens kaina (su 9 % PVM)</t>
  </si>
  <si>
    <t>Galutinė karšto vandens kaina (su 21 % PVM)</t>
  </si>
  <si>
    <t>Karšto vandens kainos skaičiavimas (esant uždarai sistemai, kitiems vartotojams)</t>
  </si>
  <si>
    <t>(51 x Tš) + (1,00 x Tgv) + (0,016 x Tgv pard)</t>
  </si>
  <si>
    <t>Galutinė karšto vandens kaina (su 21% PVM)</t>
  </si>
  <si>
    <t>Valstybinė kainų ir energetikos kontrolės komisijos 2019 m. balandžio 19 d. nutarimas Nr. O3E-112</t>
  </si>
  <si>
    <t>(52,51x Tš) + (1,03 x Tgv) + (0,016  x Tgv pard)</t>
  </si>
  <si>
    <t>(52,51 x Tš) + (1,03 x Tgv) + (0,016  x Tgv pard)</t>
  </si>
  <si>
    <r>
      <t>Tvirtinu:</t>
    </r>
    <r>
      <rPr>
        <sz val="10"/>
        <rFont val="Times"/>
        <family val="1"/>
      </rPr>
      <t xml:space="preserve"> </t>
    </r>
  </si>
  <si>
    <r>
      <t xml:space="preserve"> T</t>
    </r>
    <r>
      <rPr>
        <vertAlign val="subscript"/>
        <sz val="9"/>
        <rFont val="Times New Roman"/>
        <family val="1"/>
        <charset val="186"/>
      </rPr>
      <t>HT,KD</t>
    </r>
    <r>
      <rPr>
        <sz val="9"/>
        <rFont val="Times New Roman"/>
        <family val="1"/>
        <charset val="186"/>
      </rPr>
      <t xml:space="preserve"> = 0,05 + (43077513 x T</t>
    </r>
    <r>
      <rPr>
        <vertAlign val="subscript"/>
        <sz val="9"/>
        <rFont val="Times New Roman"/>
        <family val="1"/>
        <charset val="186"/>
      </rPr>
      <t>H</t>
    </r>
    <r>
      <rPr>
        <sz val="9"/>
        <rFont val="Times New Roman"/>
        <family val="1"/>
        <charset val="186"/>
      </rPr>
      <t>)</t>
    </r>
    <r>
      <rPr>
        <vertAlign val="subscript"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/ 211684035</t>
    </r>
  </si>
  <si>
    <t>Papildoma dedamoji dėl 2017 m. gegužės 1 d. - 2018 m. balandžio 30 d. nesugrąžintų papildomai gautų pajamų suma dėl šilumos kainoje įskaitytų ir faktiškai patirtų sąnaudų kurui ir šilumai įsigyti neatitikties bei dėl 2018 m. sausio 1 d. - 
2018 m. liepos 31 d. faktinių ir į šilumos kainą įskaičiuotų kuro ir įsigytos šilumos kainų skirtumo, nustatyta VST 2019-05-28 sprendimu 
Nr.TS-124</t>
  </si>
  <si>
    <t>Taikymo laikotarpis  nuo 2019-07-01 iki 2021-06-30</t>
  </si>
  <si>
    <t>Papildoma dedamoji dėl 2013 m. sausio 1 d. – 2018 m. rugpjūčio 31 d. laikotarpiu nesusigrąžintų ir 2017 m. sausio 1 d. – 2017 m.
gruodžio 31 d. laikotarpiu patirtų mokestinių įsipareigojimų sąnaudų,  nustatyta VST 2019-05-28 sprendimu Nr.TS-124</t>
  </si>
  <si>
    <t>Taikymo laikotarpis  nuo 2019-07-01 iki 2020-06-30</t>
  </si>
  <si>
    <t>Visagino savivaldybės tarybos 
2019 m. birželio 27 d. sprendimas 
Nr. TS-162</t>
  </si>
  <si>
    <t>Viktorija Abaravičienė</t>
  </si>
  <si>
    <t>v_abaraviciene@visaginoenergija.lt</t>
  </si>
  <si>
    <t>UAB "Visagino energija"</t>
  </si>
  <si>
    <t>Visagino savivaldybės tarybos  2019 m. gegužės 28 d. sprendimas
Nr. TS-124</t>
  </si>
  <si>
    <t xml:space="preserve">KARŠTO VANDENS KAINOS SKAIČIAVIMAS </t>
  </si>
  <si>
    <t>ŠILUMOS KAINOS SKAIČIAVIMAS</t>
  </si>
  <si>
    <t>(8 386) 25 914</t>
  </si>
  <si>
    <t>Strategijos, investicijų ir analizės sp.</t>
  </si>
  <si>
    <t>kWh</t>
  </si>
  <si>
    <t xml:space="preserve">  2020 METŲ RUGSĖJO MĖNESIUI</t>
  </si>
  <si>
    <t>2020 m. liepa</t>
  </si>
  <si>
    <t>Zigmas Jurgutavičius</t>
  </si>
  <si>
    <t>Generalinis direktorius</t>
  </si>
  <si>
    <r>
      <t>T</t>
    </r>
    <r>
      <rPr>
        <vertAlign val="subscript"/>
        <sz val="9"/>
        <rFont val="Times New Roman"/>
        <family val="1"/>
        <charset val="186"/>
      </rPr>
      <t>HG, KD</t>
    </r>
    <r>
      <rPr>
        <sz val="9"/>
        <rFont val="Times New Roman"/>
        <family val="1"/>
        <charset val="186"/>
      </rPr>
      <t xml:space="preserve"> = 0,15+((104706 x P</t>
    </r>
    <r>
      <rPr>
        <vertAlign val="subscript"/>
        <sz val="9"/>
        <rFont val="Times New Roman"/>
        <family val="1"/>
        <charset val="186"/>
      </rPr>
      <t>HG</t>
    </r>
    <r>
      <rPr>
        <sz val="9"/>
        <rFont val="Times New Roman"/>
        <family val="1"/>
        <charset val="186"/>
      </rPr>
      <t>,d) + (8200 x P</t>
    </r>
    <r>
      <rPr>
        <vertAlign val="subscript"/>
        <sz val="9"/>
        <rFont val="Times New Roman"/>
        <family val="1"/>
        <charset val="186"/>
      </rPr>
      <t>HG</t>
    </r>
    <r>
      <rPr>
        <sz val="9"/>
        <rFont val="Times New Roman"/>
        <family val="1"/>
        <charset val="186"/>
      </rPr>
      <t>,med b)) /( 187129748/ 100)</t>
    </r>
  </si>
  <si>
    <r>
      <t>T</t>
    </r>
    <r>
      <rPr>
        <vertAlign val="subscript"/>
        <sz val="9"/>
        <rFont val="Times New Roman"/>
        <family val="1"/>
        <charset val="186"/>
      </rPr>
      <t>H, KD</t>
    </r>
    <r>
      <rPr>
        <sz val="9"/>
        <rFont val="Times New Roman"/>
        <family val="1"/>
        <charset val="186"/>
      </rPr>
      <t xml:space="preserve"> = 0,11+((104706 x P</t>
    </r>
    <r>
      <rPr>
        <vertAlign val="subscript"/>
        <sz val="9"/>
        <rFont val="Times New Roman"/>
        <family val="1"/>
        <charset val="186"/>
      </rPr>
      <t>HG</t>
    </r>
    <r>
      <rPr>
        <sz val="9"/>
        <rFont val="Times New Roman"/>
        <family val="1"/>
        <charset val="186"/>
      </rPr>
      <t>,d) + (8200 x P</t>
    </r>
    <r>
      <rPr>
        <vertAlign val="subscript"/>
        <sz val="9"/>
        <rFont val="Times New Roman"/>
        <family val="1"/>
        <charset val="186"/>
      </rPr>
      <t>HG</t>
    </r>
    <r>
      <rPr>
        <sz val="9"/>
        <rFont val="Times New Roman"/>
        <family val="1"/>
        <charset val="186"/>
      </rPr>
      <t>,med b))  +  ((67631800 x  P</t>
    </r>
    <r>
      <rPr>
        <vertAlign val="subscript"/>
        <sz val="9"/>
        <rFont val="Times New Roman"/>
        <family val="1"/>
        <charset val="186"/>
      </rPr>
      <t>HP)/100</t>
    </r>
    <r>
      <rPr>
        <sz val="9"/>
        <rFont val="Times New Roman"/>
        <family val="1"/>
        <charset val="186"/>
      </rPr>
      <t>)) / (254761548/100)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</si>
</sst>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.5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"/>
      <family val="1"/>
    </font>
    <font>
      <sz val="10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sz val="12"/>
      <name val="Times New Roman"/>
      <family val="1"/>
    </font>
    <font>
      <vertAlign val="subscript"/>
      <sz val="9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8"/>
      <color theme="1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2"/>
      <color rgb="FF00B0F0"/>
      <name val="Times New Roman"/>
      <family val="1"/>
      <charset val="186"/>
    </font>
    <font>
      <u/>
      <sz val="8"/>
      <name val="Calibri"/>
      <family val="2"/>
      <charset val="186"/>
      <scheme val="minor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27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left" vertical="center" indent="15"/>
    </xf>
    <xf numFmtId="0" fontId="1" fillId="0" borderId="0" xfId="0" applyFont="1"/>
    <xf numFmtId="0" fontId="1" fillId="2" borderId="0" xfId="0" applyFont="1" applyFill="1"/>
    <xf numFmtId="0" fontId="2" fillId="2" borderId="1" xfId="0" applyFont="1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vertical="center"/>
    </xf>
    <xf numFmtId="2" fontId="10" fillId="0" borderId="0" xfId="0" applyNumberFormat="1" applyFont="1" applyAlignment="1">
      <alignment wrapText="1"/>
    </xf>
    <xf numFmtId="2" fontId="10" fillId="0" borderId="0" xfId="0" applyNumberFormat="1" applyFont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18" fillId="0" borderId="1" xfId="1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2" fontId="21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2" fontId="9" fillId="2" borderId="1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left" wrapText="1"/>
    </xf>
    <xf numFmtId="0" fontId="9" fillId="2" borderId="9" xfId="0" applyFont="1" applyFill="1" applyBorder="1" applyAlignment="1">
      <alignment horizontal="left" wrapText="1"/>
    </xf>
    <xf numFmtId="0" fontId="9" fillId="2" borderId="10" xfId="0" applyFont="1" applyFill="1" applyBorder="1" applyAlignment="1">
      <alignment horizontal="left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 applyProtection="1">
      <alignment horizontal="center" vertical="center"/>
      <protection locked="0"/>
    </xf>
    <xf numFmtId="2" fontId="10" fillId="2" borderId="6" xfId="0" applyNumberFormat="1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7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_abaraviciene@visaginoenergija.l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_smirnova@visaginoenergija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89"/>
  <sheetViews>
    <sheetView tabSelected="1" topLeftCell="A172" workbookViewId="0">
      <selection activeCell="G186" sqref="A1:G186"/>
    </sheetView>
  </sheetViews>
  <sheetFormatPr defaultRowHeight="15" x14ac:dyDescent="0.25"/>
  <cols>
    <col min="2" max="2" width="9.140625" style="9"/>
    <col min="3" max="3" width="47.5703125" style="10" customWidth="1"/>
    <col min="4" max="4" width="22.7109375" style="9" customWidth="1"/>
    <col min="5" max="5" width="23.28515625" style="9" customWidth="1"/>
    <col min="6" max="6" width="30.5703125" style="9" customWidth="1"/>
  </cols>
  <sheetData>
    <row r="1" spans="1:7" x14ac:dyDescent="0.25">
      <c r="A1" s="13"/>
      <c r="B1" s="14"/>
      <c r="C1" s="15"/>
      <c r="D1" s="14"/>
      <c r="E1" s="14"/>
      <c r="F1" s="14"/>
      <c r="G1" s="13"/>
    </row>
    <row r="2" spans="1:7" ht="65.25" customHeight="1" x14ac:dyDescent="0.25">
      <c r="A2" s="13"/>
      <c r="B2" s="16"/>
      <c r="C2" s="17"/>
      <c r="D2" s="17"/>
      <c r="E2" s="66" t="s">
        <v>273</v>
      </c>
      <c r="F2" s="66"/>
      <c r="G2" s="13"/>
    </row>
    <row r="3" spans="1:7" x14ac:dyDescent="0.25">
      <c r="A3" s="13"/>
      <c r="B3" s="17"/>
      <c r="C3" s="17"/>
      <c r="D3" s="17"/>
      <c r="E3" s="17"/>
      <c r="F3" s="18"/>
      <c r="G3" s="13"/>
    </row>
    <row r="4" spans="1:7" ht="30" x14ac:dyDescent="0.25">
      <c r="A4" s="13"/>
      <c r="B4" s="65" t="s">
        <v>259</v>
      </c>
      <c r="C4" s="65"/>
      <c r="D4" s="19"/>
      <c r="E4" s="20" t="s">
        <v>260</v>
      </c>
      <c r="F4" s="20"/>
      <c r="G4" s="13"/>
    </row>
    <row r="5" spans="1:7" x14ac:dyDescent="0.25">
      <c r="A5" s="13"/>
      <c r="B5" s="65" t="s">
        <v>1</v>
      </c>
      <c r="C5" s="65"/>
      <c r="D5" s="61" t="s">
        <v>320</v>
      </c>
      <c r="E5" s="20" t="s">
        <v>261</v>
      </c>
      <c r="F5" s="20" t="s">
        <v>318</v>
      </c>
      <c r="G5" s="13"/>
    </row>
    <row r="6" spans="1:7" ht="30" x14ac:dyDescent="0.25">
      <c r="A6" s="13"/>
      <c r="B6" s="65" t="s">
        <v>262</v>
      </c>
      <c r="C6" s="65"/>
      <c r="D6" s="61">
        <v>110087517</v>
      </c>
      <c r="E6" s="20" t="s">
        <v>255</v>
      </c>
      <c r="F6" s="20" t="s">
        <v>325</v>
      </c>
      <c r="G6" s="13"/>
    </row>
    <row r="7" spans="1:7" ht="30" x14ac:dyDescent="0.25">
      <c r="A7" s="13"/>
      <c r="B7" s="65" t="s">
        <v>263</v>
      </c>
      <c r="C7" s="65"/>
      <c r="D7" s="61" t="s">
        <v>268</v>
      </c>
      <c r="E7" s="20" t="s">
        <v>264</v>
      </c>
      <c r="F7" s="20" t="s">
        <v>324</v>
      </c>
      <c r="G7" s="13"/>
    </row>
    <row r="8" spans="1:7" x14ac:dyDescent="0.25">
      <c r="A8" s="13"/>
      <c r="B8" s="65" t="s">
        <v>264</v>
      </c>
      <c r="C8" s="65"/>
      <c r="D8" s="61" t="s">
        <v>269</v>
      </c>
      <c r="E8" s="20" t="s">
        <v>265</v>
      </c>
      <c r="F8" s="90" t="s">
        <v>319</v>
      </c>
      <c r="G8" s="13"/>
    </row>
    <row r="9" spans="1:7" x14ac:dyDescent="0.25">
      <c r="A9" s="13"/>
      <c r="B9" s="65" t="s">
        <v>266</v>
      </c>
      <c r="C9" s="65"/>
      <c r="D9" s="61" t="s">
        <v>270</v>
      </c>
      <c r="E9" s="20"/>
      <c r="F9" s="19"/>
      <c r="G9" s="13"/>
    </row>
    <row r="10" spans="1:7" ht="25.5" x14ac:dyDescent="0.25">
      <c r="A10" s="13"/>
      <c r="B10" s="65" t="s">
        <v>265</v>
      </c>
      <c r="C10" s="65"/>
      <c r="D10" s="22" t="s">
        <v>271</v>
      </c>
      <c r="E10" s="20"/>
      <c r="F10" s="20"/>
      <c r="G10" s="13"/>
    </row>
    <row r="11" spans="1:7" x14ac:dyDescent="0.25">
      <c r="A11" s="13"/>
      <c r="B11" s="23"/>
      <c r="C11" s="13"/>
      <c r="D11" s="13"/>
      <c r="E11" s="13"/>
      <c r="F11" s="14"/>
      <c r="G11" s="13"/>
    </row>
    <row r="12" spans="1:7" x14ac:dyDescent="0.25">
      <c r="A12" s="13"/>
      <c r="B12" s="13"/>
      <c r="C12" s="13"/>
      <c r="D12" s="13"/>
      <c r="E12" s="13"/>
      <c r="F12" s="14"/>
      <c r="G12" s="13"/>
    </row>
    <row r="13" spans="1:7" ht="15.75" customHeight="1" x14ac:dyDescent="0.25">
      <c r="A13" s="13"/>
      <c r="B13" s="91" t="s">
        <v>323</v>
      </c>
      <c r="C13" s="91"/>
      <c r="D13" s="91"/>
      <c r="E13" s="92" t="s">
        <v>327</v>
      </c>
      <c r="F13" s="92"/>
      <c r="G13" s="13"/>
    </row>
    <row r="14" spans="1:7" ht="15.75" x14ac:dyDescent="0.25">
      <c r="A14" s="13"/>
      <c r="B14" s="93"/>
      <c r="C14" s="94">
        <v>44067</v>
      </c>
      <c r="D14" s="95"/>
      <c r="E14" s="95"/>
      <c r="F14" s="95"/>
      <c r="G14" s="13"/>
    </row>
    <row r="15" spans="1:7" x14ac:dyDescent="0.25">
      <c r="A15" s="13"/>
      <c r="B15" s="96"/>
      <c r="C15" s="97"/>
      <c r="D15" s="96"/>
      <c r="E15" s="96"/>
      <c r="F15" s="96"/>
      <c r="G15" s="13"/>
    </row>
    <row r="16" spans="1:7" x14ac:dyDescent="0.25">
      <c r="A16" s="13"/>
      <c r="B16" s="98" t="s">
        <v>0</v>
      </c>
      <c r="C16" s="99" t="s">
        <v>1</v>
      </c>
      <c r="D16" s="98" t="s">
        <v>2</v>
      </c>
      <c r="E16" s="98" t="s">
        <v>3</v>
      </c>
      <c r="F16" s="98" t="s">
        <v>4</v>
      </c>
      <c r="G16" s="13"/>
    </row>
    <row r="17" spans="1:7" ht="28.5" x14ac:dyDescent="0.25">
      <c r="A17" s="13"/>
      <c r="B17" s="98" t="s">
        <v>5</v>
      </c>
      <c r="C17" s="100" t="s">
        <v>6</v>
      </c>
      <c r="D17" s="101"/>
      <c r="E17" s="101"/>
      <c r="F17" s="102"/>
      <c r="G17" s="13"/>
    </row>
    <row r="18" spans="1:7" ht="42.75" x14ac:dyDescent="0.25">
      <c r="A18" s="13"/>
      <c r="B18" s="103" t="s">
        <v>7</v>
      </c>
      <c r="C18" s="104" t="s">
        <v>8</v>
      </c>
      <c r="D18" s="103" t="s">
        <v>9</v>
      </c>
      <c r="E18" s="99" t="s">
        <v>10</v>
      </c>
      <c r="F18" s="5">
        <f>SUM(F19+F20)</f>
        <v>3.4000000000000004</v>
      </c>
      <c r="G18" s="13"/>
    </row>
    <row r="19" spans="1:7" ht="30" x14ac:dyDescent="0.25">
      <c r="A19" s="13"/>
      <c r="B19" s="103" t="s">
        <v>11</v>
      </c>
      <c r="C19" s="105" t="s">
        <v>12</v>
      </c>
      <c r="D19" s="103" t="s">
        <v>9</v>
      </c>
      <c r="E19" s="103" t="s">
        <v>13</v>
      </c>
      <c r="F19" s="1">
        <v>1.54</v>
      </c>
      <c r="G19" s="13"/>
    </row>
    <row r="20" spans="1:7" ht="30" x14ac:dyDescent="0.25">
      <c r="A20" s="13"/>
      <c r="B20" s="106" t="s">
        <v>14</v>
      </c>
      <c r="C20" s="107" t="s">
        <v>15</v>
      </c>
      <c r="D20" s="103" t="s">
        <v>9</v>
      </c>
      <c r="E20" s="103" t="s">
        <v>16</v>
      </c>
      <c r="F20" s="108">
        <v>1.86</v>
      </c>
      <c r="G20" s="13"/>
    </row>
    <row r="21" spans="1:7" ht="39" x14ac:dyDescent="0.25">
      <c r="A21" s="13"/>
      <c r="B21" s="109"/>
      <c r="C21" s="110"/>
      <c r="D21" s="103" t="s">
        <v>17</v>
      </c>
      <c r="E21" s="53" t="s">
        <v>331</v>
      </c>
      <c r="F21" s="111"/>
      <c r="G21" s="13"/>
    </row>
    <row r="22" spans="1:7" x14ac:dyDescent="0.25">
      <c r="A22" s="13"/>
      <c r="B22" s="103" t="s">
        <v>18</v>
      </c>
      <c r="C22" s="112" t="s">
        <v>19</v>
      </c>
      <c r="D22" s="113"/>
      <c r="E22" s="113"/>
      <c r="F22" s="114"/>
      <c r="G22" s="13"/>
    </row>
    <row r="23" spans="1:7" ht="30" x14ac:dyDescent="0.25">
      <c r="A23" s="13"/>
      <c r="B23" s="103" t="s">
        <v>20</v>
      </c>
      <c r="C23" s="105" t="s">
        <v>21</v>
      </c>
      <c r="D23" s="103" t="s">
        <v>22</v>
      </c>
      <c r="E23" s="103" t="s">
        <v>23</v>
      </c>
      <c r="F23" s="2">
        <f>SUM(F25+F26+F27+F28)</f>
        <v>22.18</v>
      </c>
      <c r="G23" s="13"/>
    </row>
    <row r="24" spans="1:7" x14ac:dyDescent="0.25">
      <c r="A24" s="13"/>
      <c r="B24" s="103" t="s">
        <v>24</v>
      </c>
      <c r="C24" s="105" t="s">
        <v>25</v>
      </c>
      <c r="D24" s="103" t="s">
        <v>22</v>
      </c>
      <c r="E24" s="103" t="s">
        <v>23</v>
      </c>
      <c r="F24" s="1">
        <v>6.7</v>
      </c>
      <c r="G24" s="13"/>
    </row>
    <row r="25" spans="1:7" ht="30" x14ac:dyDescent="0.25">
      <c r="A25" s="13"/>
      <c r="B25" s="103" t="s">
        <v>26</v>
      </c>
      <c r="C25" s="105" t="s">
        <v>27</v>
      </c>
      <c r="D25" s="103" t="s">
        <v>22</v>
      </c>
      <c r="E25" s="103" t="s">
        <v>23</v>
      </c>
      <c r="F25" s="1">
        <v>6.7</v>
      </c>
      <c r="G25" s="13"/>
    </row>
    <row r="26" spans="1:7" x14ac:dyDescent="0.25">
      <c r="A26" s="13"/>
      <c r="B26" s="103" t="s">
        <v>28</v>
      </c>
      <c r="C26" s="105" t="s">
        <v>29</v>
      </c>
      <c r="D26" s="103" t="s">
        <v>22</v>
      </c>
      <c r="E26" s="103" t="s">
        <v>23</v>
      </c>
      <c r="F26" s="1">
        <v>15.48</v>
      </c>
      <c r="G26" s="13"/>
    </row>
    <row r="27" spans="1:7" x14ac:dyDescent="0.25">
      <c r="A27" s="13"/>
      <c r="B27" s="103" t="s">
        <v>30</v>
      </c>
      <c r="C27" s="105" t="s">
        <v>31</v>
      </c>
      <c r="D27" s="103" t="s">
        <v>22</v>
      </c>
      <c r="E27" s="103" t="s">
        <v>23</v>
      </c>
      <c r="F27" s="1"/>
      <c r="G27" s="13"/>
    </row>
    <row r="28" spans="1:7" x14ac:dyDescent="0.25">
      <c r="A28" s="13"/>
      <c r="B28" s="103" t="s">
        <v>32</v>
      </c>
      <c r="C28" s="105" t="s">
        <v>33</v>
      </c>
      <c r="D28" s="103" t="s">
        <v>22</v>
      </c>
      <c r="E28" s="103" t="s">
        <v>23</v>
      </c>
      <c r="F28" s="1">
        <v>0</v>
      </c>
      <c r="G28" s="13"/>
    </row>
    <row r="29" spans="1:7" ht="30" x14ac:dyDescent="0.25">
      <c r="A29" s="13"/>
      <c r="B29" s="103" t="s">
        <v>34</v>
      </c>
      <c r="C29" s="105" t="s">
        <v>35</v>
      </c>
      <c r="D29" s="103" t="s">
        <v>36</v>
      </c>
      <c r="E29" s="103" t="s">
        <v>23</v>
      </c>
      <c r="F29" s="2">
        <f>SUM(F31+F32+F33)</f>
        <v>108.04480000000001</v>
      </c>
      <c r="G29" s="13"/>
    </row>
    <row r="30" spans="1:7" x14ac:dyDescent="0.25">
      <c r="A30" s="13"/>
      <c r="B30" s="103" t="s">
        <v>37</v>
      </c>
      <c r="C30" s="105" t="s">
        <v>25</v>
      </c>
      <c r="D30" s="103" t="s">
        <v>36</v>
      </c>
      <c r="E30" s="103" t="s">
        <v>23</v>
      </c>
      <c r="F30" s="1">
        <v>107.56480000000001</v>
      </c>
      <c r="G30" s="13"/>
    </row>
    <row r="31" spans="1:7" ht="30" x14ac:dyDescent="0.25">
      <c r="A31" s="13"/>
      <c r="B31" s="103" t="s">
        <v>38</v>
      </c>
      <c r="C31" s="105" t="s">
        <v>39</v>
      </c>
      <c r="D31" s="103" t="s">
        <v>36</v>
      </c>
      <c r="E31" s="103" t="s">
        <v>23</v>
      </c>
      <c r="F31" s="1">
        <f>F30</f>
        <v>107.56480000000001</v>
      </c>
      <c r="G31" s="13"/>
    </row>
    <row r="32" spans="1:7" x14ac:dyDescent="0.25">
      <c r="A32" s="13"/>
      <c r="B32" s="103" t="s">
        <v>40</v>
      </c>
      <c r="C32" s="105" t="s">
        <v>29</v>
      </c>
      <c r="D32" s="103" t="s">
        <v>36</v>
      </c>
      <c r="E32" s="103" t="s">
        <v>23</v>
      </c>
      <c r="F32" s="1">
        <v>0</v>
      </c>
      <c r="G32" s="13"/>
    </row>
    <row r="33" spans="1:7" x14ac:dyDescent="0.25">
      <c r="A33" s="13"/>
      <c r="B33" s="103" t="s">
        <v>41</v>
      </c>
      <c r="C33" s="105" t="s">
        <v>42</v>
      </c>
      <c r="D33" s="103" t="s">
        <v>36</v>
      </c>
      <c r="E33" s="103" t="s">
        <v>23</v>
      </c>
      <c r="F33" s="1">
        <v>0.48</v>
      </c>
      <c r="G33" s="13"/>
    </row>
    <row r="34" spans="1:7" ht="30" hidden="1" x14ac:dyDescent="0.25">
      <c r="A34" s="13"/>
      <c r="B34" s="103" t="s">
        <v>43</v>
      </c>
      <c r="C34" s="105" t="s">
        <v>44</v>
      </c>
      <c r="D34" s="103" t="s">
        <v>45</v>
      </c>
      <c r="E34" s="103" t="s">
        <v>23</v>
      </c>
      <c r="F34" s="2">
        <f>SUM(F36+F37+F38)</f>
        <v>0</v>
      </c>
      <c r="G34" s="13"/>
    </row>
    <row r="35" spans="1:7" hidden="1" x14ac:dyDescent="0.25">
      <c r="A35" s="13"/>
      <c r="B35" s="103" t="s">
        <v>46</v>
      </c>
      <c r="C35" s="105" t="s">
        <v>25</v>
      </c>
      <c r="D35" s="103" t="s">
        <v>45</v>
      </c>
      <c r="E35" s="103" t="s">
        <v>23</v>
      </c>
      <c r="F35" s="1">
        <v>0</v>
      </c>
      <c r="G35" s="13"/>
    </row>
    <row r="36" spans="1:7" ht="30" hidden="1" x14ac:dyDescent="0.25">
      <c r="A36" s="13"/>
      <c r="B36" s="103" t="s">
        <v>47</v>
      </c>
      <c r="C36" s="105" t="s">
        <v>39</v>
      </c>
      <c r="D36" s="103" t="s">
        <v>45</v>
      </c>
      <c r="E36" s="103" t="s">
        <v>23</v>
      </c>
      <c r="F36" s="1">
        <v>0</v>
      </c>
      <c r="G36" s="13"/>
    </row>
    <row r="37" spans="1:7" hidden="1" x14ac:dyDescent="0.25">
      <c r="A37" s="13"/>
      <c r="B37" s="103" t="s">
        <v>48</v>
      </c>
      <c r="C37" s="105" t="s">
        <v>29</v>
      </c>
      <c r="D37" s="103" t="s">
        <v>45</v>
      </c>
      <c r="E37" s="103" t="s">
        <v>23</v>
      </c>
      <c r="F37" s="1">
        <v>0</v>
      </c>
      <c r="G37" s="13"/>
    </row>
    <row r="38" spans="1:7" hidden="1" x14ac:dyDescent="0.25">
      <c r="A38" s="13"/>
      <c r="B38" s="103" t="s">
        <v>49</v>
      </c>
      <c r="C38" s="105" t="s">
        <v>31</v>
      </c>
      <c r="D38" s="103" t="s">
        <v>45</v>
      </c>
      <c r="E38" s="103" t="s">
        <v>23</v>
      </c>
      <c r="F38" s="1">
        <v>0</v>
      </c>
      <c r="G38" s="13"/>
    </row>
    <row r="39" spans="1:7" ht="30" hidden="1" x14ac:dyDescent="0.25">
      <c r="A39" s="13"/>
      <c r="B39" s="103" t="s">
        <v>50</v>
      </c>
      <c r="C39" s="105" t="s">
        <v>51</v>
      </c>
      <c r="D39" s="103" t="s">
        <v>45</v>
      </c>
      <c r="E39" s="103" t="s">
        <v>23</v>
      </c>
      <c r="F39" s="2">
        <f>SUM(F41+F42+F43)</f>
        <v>0</v>
      </c>
      <c r="G39" s="13"/>
    </row>
    <row r="40" spans="1:7" hidden="1" x14ac:dyDescent="0.25">
      <c r="A40" s="13"/>
      <c r="B40" s="103" t="s">
        <v>52</v>
      </c>
      <c r="C40" s="105" t="s">
        <v>25</v>
      </c>
      <c r="D40" s="103" t="s">
        <v>45</v>
      </c>
      <c r="E40" s="103" t="s">
        <v>23</v>
      </c>
      <c r="F40" s="1">
        <v>0</v>
      </c>
      <c r="G40" s="13"/>
    </row>
    <row r="41" spans="1:7" ht="30" hidden="1" x14ac:dyDescent="0.25">
      <c r="A41" s="13"/>
      <c r="B41" s="103" t="s">
        <v>53</v>
      </c>
      <c r="C41" s="105" t="s">
        <v>39</v>
      </c>
      <c r="D41" s="103" t="s">
        <v>45</v>
      </c>
      <c r="E41" s="103" t="s">
        <v>23</v>
      </c>
      <c r="F41" s="1">
        <v>0</v>
      </c>
      <c r="G41" s="13"/>
    </row>
    <row r="42" spans="1:7" hidden="1" x14ac:dyDescent="0.25">
      <c r="A42" s="13"/>
      <c r="B42" s="103" t="s">
        <v>54</v>
      </c>
      <c r="C42" s="105" t="s">
        <v>29</v>
      </c>
      <c r="D42" s="103" t="s">
        <v>45</v>
      </c>
      <c r="E42" s="103" t="s">
        <v>23</v>
      </c>
      <c r="F42" s="1">
        <v>0</v>
      </c>
      <c r="G42" s="13"/>
    </row>
    <row r="43" spans="1:7" hidden="1" x14ac:dyDescent="0.25">
      <c r="A43" s="13"/>
      <c r="B43" s="103" t="s">
        <v>55</v>
      </c>
      <c r="C43" s="115" t="s">
        <v>56</v>
      </c>
      <c r="D43" s="103" t="s">
        <v>45</v>
      </c>
      <c r="E43" s="103" t="s">
        <v>23</v>
      </c>
      <c r="F43" s="3">
        <v>0</v>
      </c>
      <c r="G43" s="13"/>
    </row>
    <row r="44" spans="1:7" ht="30" hidden="1" x14ac:dyDescent="0.25">
      <c r="A44" s="13"/>
      <c r="B44" s="103" t="s">
        <v>57</v>
      </c>
      <c r="C44" s="105" t="s">
        <v>58</v>
      </c>
      <c r="D44" s="103" t="s">
        <v>45</v>
      </c>
      <c r="E44" s="103" t="s">
        <v>23</v>
      </c>
      <c r="F44" s="2">
        <f>F46+F47+F48+F49</f>
        <v>0</v>
      </c>
      <c r="G44" s="13"/>
    </row>
    <row r="45" spans="1:7" hidden="1" x14ac:dyDescent="0.25">
      <c r="A45" s="13"/>
      <c r="B45" s="103" t="s">
        <v>59</v>
      </c>
      <c r="C45" s="105" t="s">
        <v>25</v>
      </c>
      <c r="D45" s="103" t="s">
        <v>45</v>
      </c>
      <c r="E45" s="103" t="s">
        <v>23</v>
      </c>
      <c r="F45" s="1">
        <v>0</v>
      </c>
      <c r="G45" s="13"/>
    </row>
    <row r="46" spans="1:7" ht="30" hidden="1" x14ac:dyDescent="0.25">
      <c r="A46" s="13"/>
      <c r="B46" s="103" t="s">
        <v>60</v>
      </c>
      <c r="C46" s="105" t="s">
        <v>39</v>
      </c>
      <c r="D46" s="103" t="s">
        <v>45</v>
      </c>
      <c r="E46" s="103" t="s">
        <v>23</v>
      </c>
      <c r="F46" s="1">
        <v>0</v>
      </c>
      <c r="G46" s="13"/>
    </row>
    <row r="47" spans="1:7" hidden="1" x14ac:dyDescent="0.25">
      <c r="A47" s="13"/>
      <c r="B47" s="103" t="s">
        <v>61</v>
      </c>
      <c r="C47" s="105" t="s">
        <v>29</v>
      </c>
      <c r="D47" s="103" t="s">
        <v>45</v>
      </c>
      <c r="E47" s="103" t="s">
        <v>23</v>
      </c>
      <c r="F47" s="1">
        <v>0</v>
      </c>
      <c r="G47" s="13"/>
    </row>
    <row r="48" spans="1:7" hidden="1" x14ac:dyDescent="0.25">
      <c r="A48" s="13"/>
      <c r="B48" s="103" t="s">
        <v>62</v>
      </c>
      <c r="C48" s="105" t="s">
        <v>42</v>
      </c>
      <c r="D48" s="103" t="s">
        <v>45</v>
      </c>
      <c r="E48" s="103" t="s">
        <v>23</v>
      </c>
      <c r="F48" s="1">
        <v>0</v>
      </c>
      <c r="G48" s="13"/>
    </row>
    <row r="49" spans="1:7" hidden="1" x14ac:dyDescent="0.25">
      <c r="A49" s="13"/>
      <c r="B49" s="103" t="s">
        <v>63</v>
      </c>
      <c r="C49" s="115" t="s">
        <v>56</v>
      </c>
      <c r="D49" s="103" t="s">
        <v>45</v>
      </c>
      <c r="E49" s="103" t="s">
        <v>23</v>
      </c>
      <c r="F49" s="1">
        <v>0</v>
      </c>
      <c r="G49" s="13"/>
    </row>
    <row r="50" spans="1:7" ht="30" hidden="1" x14ac:dyDescent="0.25">
      <c r="A50" s="13"/>
      <c r="B50" s="103" t="s">
        <v>64</v>
      </c>
      <c r="C50" s="105" t="s">
        <v>65</v>
      </c>
      <c r="D50" s="103" t="s">
        <v>45</v>
      </c>
      <c r="E50" s="103" t="s">
        <v>23</v>
      </c>
      <c r="F50" s="2">
        <f>F52+F53+F54+F55</f>
        <v>0</v>
      </c>
      <c r="G50" s="13"/>
    </row>
    <row r="51" spans="1:7" hidden="1" x14ac:dyDescent="0.25">
      <c r="A51" s="13"/>
      <c r="B51" s="103" t="s">
        <v>66</v>
      </c>
      <c r="C51" s="105" t="s">
        <v>25</v>
      </c>
      <c r="D51" s="103" t="s">
        <v>45</v>
      </c>
      <c r="E51" s="103" t="s">
        <v>23</v>
      </c>
      <c r="F51" s="1">
        <v>0</v>
      </c>
      <c r="G51" s="13"/>
    </row>
    <row r="52" spans="1:7" ht="30" hidden="1" x14ac:dyDescent="0.25">
      <c r="A52" s="13"/>
      <c r="B52" s="103" t="s">
        <v>67</v>
      </c>
      <c r="C52" s="105" t="s">
        <v>39</v>
      </c>
      <c r="D52" s="103" t="s">
        <v>45</v>
      </c>
      <c r="E52" s="103" t="s">
        <v>23</v>
      </c>
      <c r="F52" s="1">
        <v>0</v>
      </c>
      <c r="G52" s="13"/>
    </row>
    <row r="53" spans="1:7" hidden="1" x14ac:dyDescent="0.25">
      <c r="A53" s="13"/>
      <c r="B53" s="103" t="s">
        <v>68</v>
      </c>
      <c r="C53" s="105" t="s">
        <v>29</v>
      </c>
      <c r="D53" s="103" t="s">
        <v>45</v>
      </c>
      <c r="E53" s="103" t="s">
        <v>23</v>
      </c>
      <c r="F53" s="1">
        <v>0</v>
      </c>
      <c r="G53" s="13"/>
    </row>
    <row r="54" spans="1:7" hidden="1" x14ac:dyDescent="0.25">
      <c r="A54" s="13"/>
      <c r="B54" s="103" t="s">
        <v>69</v>
      </c>
      <c r="C54" s="105" t="s">
        <v>31</v>
      </c>
      <c r="D54" s="103" t="s">
        <v>45</v>
      </c>
      <c r="E54" s="103" t="s">
        <v>23</v>
      </c>
      <c r="F54" s="1">
        <v>0</v>
      </c>
      <c r="G54" s="13"/>
    </row>
    <row r="55" spans="1:7" hidden="1" x14ac:dyDescent="0.25">
      <c r="A55" s="13"/>
      <c r="B55" s="103" t="s">
        <v>70</v>
      </c>
      <c r="C55" s="115" t="s">
        <v>56</v>
      </c>
      <c r="D55" s="103" t="s">
        <v>45</v>
      </c>
      <c r="E55" s="103" t="s">
        <v>23</v>
      </c>
      <c r="F55" s="1">
        <v>0</v>
      </c>
      <c r="G55" s="13"/>
    </row>
    <row r="56" spans="1:7" ht="30" hidden="1" x14ac:dyDescent="0.25">
      <c r="A56" s="13"/>
      <c r="B56" s="103" t="s">
        <v>71</v>
      </c>
      <c r="C56" s="115" t="s">
        <v>72</v>
      </c>
      <c r="D56" s="103" t="s">
        <v>45</v>
      </c>
      <c r="E56" s="103" t="s">
        <v>23</v>
      </c>
      <c r="F56" s="2">
        <f>F58+F59+F60+F61</f>
        <v>0</v>
      </c>
      <c r="G56" s="13"/>
    </row>
    <row r="57" spans="1:7" hidden="1" x14ac:dyDescent="0.25">
      <c r="A57" s="13"/>
      <c r="B57" s="103" t="s">
        <v>73</v>
      </c>
      <c r="C57" s="105" t="s">
        <v>25</v>
      </c>
      <c r="D57" s="103" t="s">
        <v>45</v>
      </c>
      <c r="E57" s="103" t="s">
        <v>23</v>
      </c>
      <c r="F57" s="1">
        <v>0</v>
      </c>
      <c r="G57" s="13"/>
    </row>
    <row r="58" spans="1:7" ht="30" hidden="1" x14ac:dyDescent="0.25">
      <c r="A58" s="13"/>
      <c r="B58" s="103" t="s">
        <v>74</v>
      </c>
      <c r="C58" s="105" t="s">
        <v>39</v>
      </c>
      <c r="D58" s="103" t="s">
        <v>45</v>
      </c>
      <c r="E58" s="103" t="s">
        <v>23</v>
      </c>
      <c r="F58" s="1">
        <v>0</v>
      </c>
      <c r="G58" s="13"/>
    </row>
    <row r="59" spans="1:7" hidden="1" x14ac:dyDescent="0.25">
      <c r="A59" s="13"/>
      <c r="B59" s="103" t="s">
        <v>75</v>
      </c>
      <c r="C59" s="105" t="s">
        <v>29</v>
      </c>
      <c r="D59" s="103" t="s">
        <v>45</v>
      </c>
      <c r="E59" s="103" t="s">
        <v>23</v>
      </c>
      <c r="F59" s="1">
        <v>0</v>
      </c>
      <c r="G59" s="13"/>
    </row>
    <row r="60" spans="1:7" hidden="1" x14ac:dyDescent="0.25">
      <c r="A60" s="13"/>
      <c r="B60" s="103" t="s">
        <v>76</v>
      </c>
      <c r="C60" s="105" t="s">
        <v>31</v>
      </c>
      <c r="D60" s="103" t="s">
        <v>45</v>
      </c>
      <c r="E60" s="103" t="s">
        <v>23</v>
      </c>
      <c r="F60" s="1">
        <v>0</v>
      </c>
      <c r="G60" s="13"/>
    </row>
    <row r="61" spans="1:7" hidden="1" x14ac:dyDescent="0.25">
      <c r="A61" s="13"/>
      <c r="B61" s="103" t="s">
        <v>77</v>
      </c>
      <c r="C61" s="115" t="s">
        <v>56</v>
      </c>
      <c r="D61" s="103" t="s">
        <v>45</v>
      </c>
      <c r="E61" s="103" t="s">
        <v>23</v>
      </c>
      <c r="F61" s="1">
        <v>0</v>
      </c>
      <c r="G61" s="13"/>
    </row>
    <row r="62" spans="1:7" ht="30" hidden="1" x14ac:dyDescent="0.25">
      <c r="A62" s="13"/>
      <c r="B62" s="103" t="s">
        <v>78</v>
      </c>
      <c r="C62" s="115" t="s">
        <v>79</v>
      </c>
      <c r="D62" s="103" t="s">
        <v>45</v>
      </c>
      <c r="E62" s="103" t="s">
        <v>23</v>
      </c>
      <c r="F62" s="2">
        <f>F64+F65+F66+F67</f>
        <v>0</v>
      </c>
      <c r="G62" s="13"/>
    </row>
    <row r="63" spans="1:7" hidden="1" x14ac:dyDescent="0.25">
      <c r="A63" s="13"/>
      <c r="B63" s="103" t="s">
        <v>80</v>
      </c>
      <c r="C63" s="105" t="s">
        <v>25</v>
      </c>
      <c r="D63" s="103" t="s">
        <v>45</v>
      </c>
      <c r="E63" s="103" t="s">
        <v>23</v>
      </c>
      <c r="F63" s="1">
        <v>0</v>
      </c>
      <c r="G63" s="13"/>
    </row>
    <row r="64" spans="1:7" ht="30" hidden="1" x14ac:dyDescent="0.25">
      <c r="A64" s="13"/>
      <c r="B64" s="103" t="s">
        <v>81</v>
      </c>
      <c r="C64" s="105" t="s">
        <v>39</v>
      </c>
      <c r="D64" s="103" t="s">
        <v>45</v>
      </c>
      <c r="E64" s="103" t="s">
        <v>23</v>
      </c>
      <c r="F64" s="1">
        <v>0</v>
      </c>
      <c r="G64" s="13"/>
    </row>
    <row r="65" spans="1:7" hidden="1" x14ac:dyDescent="0.25">
      <c r="A65" s="13"/>
      <c r="B65" s="103" t="s">
        <v>82</v>
      </c>
      <c r="C65" s="105" t="s">
        <v>29</v>
      </c>
      <c r="D65" s="103" t="s">
        <v>45</v>
      </c>
      <c r="E65" s="103" t="s">
        <v>23</v>
      </c>
      <c r="F65" s="1">
        <v>0</v>
      </c>
      <c r="G65" s="13"/>
    </row>
    <row r="66" spans="1:7" hidden="1" x14ac:dyDescent="0.25">
      <c r="A66" s="13"/>
      <c r="B66" s="103" t="s">
        <v>83</v>
      </c>
      <c r="C66" s="105" t="s">
        <v>31</v>
      </c>
      <c r="D66" s="103" t="s">
        <v>45</v>
      </c>
      <c r="E66" s="103" t="s">
        <v>23</v>
      </c>
      <c r="F66" s="1">
        <v>0</v>
      </c>
      <c r="G66" s="13"/>
    </row>
    <row r="67" spans="1:7" hidden="1" x14ac:dyDescent="0.25">
      <c r="A67" s="13"/>
      <c r="B67" s="103" t="s">
        <v>84</v>
      </c>
      <c r="C67" s="115" t="s">
        <v>56</v>
      </c>
      <c r="D67" s="103" t="s">
        <v>45</v>
      </c>
      <c r="E67" s="103" t="s">
        <v>23</v>
      </c>
      <c r="F67" s="1">
        <v>0</v>
      </c>
      <c r="G67" s="13"/>
    </row>
    <row r="68" spans="1:7" ht="30" hidden="1" x14ac:dyDescent="0.25">
      <c r="A68" s="13"/>
      <c r="B68" s="103" t="s">
        <v>85</v>
      </c>
      <c r="C68" s="115" t="s">
        <v>86</v>
      </c>
      <c r="D68" s="103" t="s">
        <v>45</v>
      </c>
      <c r="E68" s="103" t="s">
        <v>23</v>
      </c>
      <c r="F68" s="2">
        <f>F70+F71+F72+F73</f>
        <v>0</v>
      </c>
      <c r="G68" s="13"/>
    </row>
    <row r="69" spans="1:7" hidden="1" x14ac:dyDescent="0.25">
      <c r="A69" s="13"/>
      <c r="B69" s="103" t="s">
        <v>87</v>
      </c>
      <c r="C69" s="105" t="s">
        <v>25</v>
      </c>
      <c r="D69" s="103" t="s">
        <v>45</v>
      </c>
      <c r="E69" s="103" t="s">
        <v>23</v>
      </c>
      <c r="F69" s="1">
        <v>0</v>
      </c>
      <c r="G69" s="13"/>
    </row>
    <row r="70" spans="1:7" ht="30" hidden="1" x14ac:dyDescent="0.25">
      <c r="A70" s="13"/>
      <c r="B70" s="103" t="s">
        <v>88</v>
      </c>
      <c r="C70" s="105" t="s">
        <v>39</v>
      </c>
      <c r="D70" s="103" t="s">
        <v>45</v>
      </c>
      <c r="E70" s="103" t="s">
        <v>23</v>
      </c>
      <c r="F70" s="1">
        <v>0</v>
      </c>
      <c r="G70" s="13"/>
    </row>
    <row r="71" spans="1:7" hidden="1" x14ac:dyDescent="0.25">
      <c r="A71" s="13"/>
      <c r="B71" s="103" t="s">
        <v>89</v>
      </c>
      <c r="C71" s="105" t="s">
        <v>29</v>
      </c>
      <c r="D71" s="103" t="s">
        <v>45</v>
      </c>
      <c r="E71" s="103" t="s">
        <v>23</v>
      </c>
      <c r="F71" s="1">
        <v>0</v>
      </c>
      <c r="G71" s="13"/>
    </row>
    <row r="72" spans="1:7" hidden="1" x14ac:dyDescent="0.25">
      <c r="A72" s="13"/>
      <c r="B72" s="103" t="s">
        <v>90</v>
      </c>
      <c r="C72" s="105" t="s">
        <v>31</v>
      </c>
      <c r="D72" s="103" t="s">
        <v>45</v>
      </c>
      <c r="E72" s="103" t="s">
        <v>23</v>
      </c>
      <c r="F72" s="1">
        <v>0</v>
      </c>
      <c r="G72" s="13"/>
    </row>
    <row r="73" spans="1:7" hidden="1" x14ac:dyDescent="0.25">
      <c r="A73" s="13"/>
      <c r="B73" s="103" t="s">
        <v>91</v>
      </c>
      <c r="C73" s="115" t="s">
        <v>56</v>
      </c>
      <c r="D73" s="103" t="s">
        <v>45</v>
      </c>
      <c r="E73" s="103" t="s">
        <v>23</v>
      </c>
      <c r="F73" s="1">
        <v>0</v>
      </c>
      <c r="G73" s="13"/>
    </row>
    <row r="74" spans="1:7" ht="45" hidden="1" x14ac:dyDescent="0.25">
      <c r="A74" s="13"/>
      <c r="B74" s="103" t="s">
        <v>92</v>
      </c>
      <c r="C74" s="115" t="s">
        <v>93</v>
      </c>
      <c r="D74" s="103" t="s">
        <v>45</v>
      </c>
      <c r="E74" s="103" t="s">
        <v>23</v>
      </c>
      <c r="F74" s="2">
        <f>F76+F77+F78+F79</f>
        <v>0</v>
      </c>
      <c r="G74" s="13"/>
    </row>
    <row r="75" spans="1:7" hidden="1" x14ac:dyDescent="0.25">
      <c r="A75" s="13"/>
      <c r="B75" s="103" t="s">
        <v>94</v>
      </c>
      <c r="C75" s="105" t="s">
        <v>25</v>
      </c>
      <c r="D75" s="103" t="s">
        <v>45</v>
      </c>
      <c r="E75" s="103" t="s">
        <v>23</v>
      </c>
      <c r="F75" s="1">
        <v>0</v>
      </c>
      <c r="G75" s="13"/>
    </row>
    <row r="76" spans="1:7" ht="30" hidden="1" x14ac:dyDescent="0.25">
      <c r="A76" s="13"/>
      <c r="B76" s="103" t="s">
        <v>95</v>
      </c>
      <c r="C76" s="105" t="s">
        <v>39</v>
      </c>
      <c r="D76" s="103" t="s">
        <v>45</v>
      </c>
      <c r="E76" s="103" t="s">
        <v>23</v>
      </c>
      <c r="F76" s="1">
        <v>0</v>
      </c>
      <c r="G76" s="13"/>
    </row>
    <row r="77" spans="1:7" hidden="1" x14ac:dyDescent="0.25">
      <c r="A77" s="13"/>
      <c r="B77" s="103" t="s">
        <v>96</v>
      </c>
      <c r="C77" s="105" t="s">
        <v>29</v>
      </c>
      <c r="D77" s="103" t="s">
        <v>45</v>
      </c>
      <c r="E77" s="103" t="s">
        <v>23</v>
      </c>
      <c r="F77" s="1">
        <v>0</v>
      </c>
      <c r="G77" s="13"/>
    </row>
    <row r="78" spans="1:7" hidden="1" x14ac:dyDescent="0.25">
      <c r="A78" s="13"/>
      <c r="B78" s="103" t="s">
        <v>97</v>
      </c>
      <c r="C78" s="105" t="s">
        <v>31</v>
      </c>
      <c r="D78" s="103" t="s">
        <v>45</v>
      </c>
      <c r="E78" s="103" t="s">
        <v>23</v>
      </c>
      <c r="F78" s="1">
        <v>0</v>
      </c>
      <c r="G78" s="13"/>
    </row>
    <row r="79" spans="1:7" hidden="1" x14ac:dyDescent="0.25">
      <c r="A79" s="13"/>
      <c r="B79" s="103" t="s">
        <v>98</v>
      </c>
      <c r="C79" s="115" t="s">
        <v>56</v>
      </c>
      <c r="D79" s="103" t="s">
        <v>45</v>
      </c>
      <c r="E79" s="103" t="s">
        <v>23</v>
      </c>
      <c r="F79" s="1">
        <v>0</v>
      </c>
      <c r="G79" s="13"/>
    </row>
    <row r="80" spans="1:7" ht="45" hidden="1" x14ac:dyDescent="0.25">
      <c r="A80" s="13"/>
      <c r="B80" s="103" t="s">
        <v>99</v>
      </c>
      <c r="C80" s="115" t="s">
        <v>100</v>
      </c>
      <c r="D80" s="103" t="s">
        <v>45</v>
      </c>
      <c r="E80" s="103" t="s">
        <v>23</v>
      </c>
      <c r="F80" s="2">
        <f>F82+F83+F84+F85</f>
        <v>0</v>
      </c>
      <c r="G80" s="13"/>
    </row>
    <row r="81" spans="1:7" hidden="1" x14ac:dyDescent="0.25">
      <c r="A81" s="13"/>
      <c r="B81" s="103" t="s">
        <v>101</v>
      </c>
      <c r="C81" s="105" t="s">
        <v>25</v>
      </c>
      <c r="D81" s="103" t="s">
        <v>45</v>
      </c>
      <c r="E81" s="103" t="s">
        <v>23</v>
      </c>
      <c r="F81" s="1">
        <v>0</v>
      </c>
      <c r="G81" s="13"/>
    </row>
    <row r="82" spans="1:7" ht="30" hidden="1" x14ac:dyDescent="0.25">
      <c r="A82" s="13"/>
      <c r="B82" s="103" t="s">
        <v>102</v>
      </c>
      <c r="C82" s="105" t="s">
        <v>39</v>
      </c>
      <c r="D82" s="103" t="s">
        <v>45</v>
      </c>
      <c r="E82" s="103" t="s">
        <v>23</v>
      </c>
      <c r="F82" s="1">
        <v>0</v>
      </c>
      <c r="G82" s="13"/>
    </row>
    <row r="83" spans="1:7" hidden="1" x14ac:dyDescent="0.25">
      <c r="A83" s="13"/>
      <c r="B83" s="103" t="s">
        <v>103</v>
      </c>
      <c r="C83" s="105" t="s">
        <v>29</v>
      </c>
      <c r="D83" s="103" t="s">
        <v>45</v>
      </c>
      <c r="E83" s="103" t="s">
        <v>23</v>
      </c>
      <c r="F83" s="1">
        <v>0</v>
      </c>
      <c r="G83" s="13"/>
    </row>
    <row r="84" spans="1:7" hidden="1" x14ac:dyDescent="0.25">
      <c r="A84" s="13"/>
      <c r="B84" s="103" t="s">
        <v>104</v>
      </c>
      <c r="C84" s="105" t="s">
        <v>31</v>
      </c>
      <c r="D84" s="103" t="s">
        <v>45</v>
      </c>
      <c r="E84" s="103" t="s">
        <v>23</v>
      </c>
      <c r="F84" s="1">
        <v>0</v>
      </c>
      <c r="G84" s="13"/>
    </row>
    <row r="85" spans="1:7" hidden="1" x14ac:dyDescent="0.25">
      <c r="A85" s="13"/>
      <c r="B85" s="103" t="s">
        <v>105</v>
      </c>
      <c r="C85" s="115" t="s">
        <v>56</v>
      </c>
      <c r="D85" s="103" t="s">
        <v>45</v>
      </c>
      <c r="E85" s="103" t="s">
        <v>23</v>
      </c>
      <c r="F85" s="1">
        <v>0</v>
      </c>
      <c r="G85" s="13"/>
    </row>
    <row r="86" spans="1:7" x14ac:dyDescent="0.25">
      <c r="A86" s="13"/>
      <c r="B86" s="103" t="s">
        <v>106</v>
      </c>
      <c r="C86" s="105" t="s">
        <v>107</v>
      </c>
      <c r="D86" s="103" t="s">
        <v>9</v>
      </c>
      <c r="E86" s="103" t="s">
        <v>23</v>
      </c>
      <c r="F86" s="1">
        <f>ROUND(((2000*1.45)+(0*0)+(1242*1.66))/(2000+0+1242),2)</f>
        <v>1.53</v>
      </c>
      <c r="G86" s="13"/>
    </row>
    <row r="87" spans="1:7" ht="30" x14ac:dyDescent="0.25">
      <c r="A87" s="13"/>
      <c r="B87" s="103" t="s">
        <v>108</v>
      </c>
      <c r="C87" s="115" t="s">
        <v>109</v>
      </c>
      <c r="D87" s="103" t="s">
        <v>110</v>
      </c>
      <c r="E87" s="103" t="s">
        <v>23</v>
      </c>
      <c r="F87" s="103" t="s">
        <v>110</v>
      </c>
      <c r="G87" s="13"/>
    </row>
    <row r="88" spans="1:7" x14ac:dyDescent="0.25">
      <c r="A88" s="13"/>
      <c r="B88" s="103" t="s">
        <v>111</v>
      </c>
      <c r="C88" s="105" t="s">
        <v>112</v>
      </c>
      <c r="D88" s="103" t="s">
        <v>9</v>
      </c>
      <c r="E88" s="103" t="s">
        <v>23</v>
      </c>
      <c r="F88" s="1">
        <v>1.45</v>
      </c>
      <c r="G88" s="13"/>
    </row>
    <row r="89" spans="1:7" x14ac:dyDescent="0.25">
      <c r="A89" s="13"/>
      <c r="B89" s="103" t="s">
        <v>113</v>
      </c>
      <c r="C89" s="115" t="s">
        <v>114</v>
      </c>
      <c r="D89" s="103" t="s">
        <v>110</v>
      </c>
      <c r="E89" s="103" t="s">
        <v>23</v>
      </c>
      <c r="F89" s="103" t="s">
        <v>23</v>
      </c>
      <c r="G89" s="13"/>
    </row>
    <row r="90" spans="1:7" x14ac:dyDescent="0.25">
      <c r="A90" s="13"/>
      <c r="B90" s="103" t="s">
        <v>115</v>
      </c>
      <c r="C90" s="105" t="s">
        <v>112</v>
      </c>
      <c r="D90" s="103" t="s">
        <v>9</v>
      </c>
      <c r="E90" s="103" t="s">
        <v>23</v>
      </c>
      <c r="F90" s="1">
        <v>0</v>
      </c>
      <c r="G90" s="13"/>
    </row>
    <row r="91" spans="1:7" ht="30" x14ac:dyDescent="0.25">
      <c r="A91" s="13"/>
      <c r="B91" s="103" t="s">
        <v>116</v>
      </c>
      <c r="C91" s="115" t="s">
        <v>117</v>
      </c>
      <c r="D91" s="103" t="s">
        <v>110</v>
      </c>
      <c r="E91" s="103" t="s">
        <v>23</v>
      </c>
      <c r="F91" s="103" t="s">
        <v>23</v>
      </c>
      <c r="G91" s="13"/>
    </row>
    <row r="92" spans="1:7" x14ac:dyDescent="0.25">
      <c r="A92" s="13"/>
      <c r="B92" s="103" t="s">
        <v>118</v>
      </c>
      <c r="C92" s="105" t="s">
        <v>112</v>
      </c>
      <c r="D92" s="103" t="s">
        <v>9</v>
      </c>
      <c r="E92" s="103" t="s">
        <v>23</v>
      </c>
      <c r="F92" s="1">
        <v>1.66</v>
      </c>
      <c r="G92" s="13"/>
    </row>
    <row r="93" spans="1:7" hidden="1" x14ac:dyDescent="0.25">
      <c r="A93" s="13"/>
      <c r="B93" s="103" t="s">
        <v>119</v>
      </c>
      <c r="C93" s="115" t="s">
        <v>120</v>
      </c>
      <c r="D93" s="103" t="s">
        <v>110</v>
      </c>
      <c r="E93" s="103" t="s">
        <v>23</v>
      </c>
      <c r="F93" s="103" t="s">
        <v>23</v>
      </c>
      <c r="G93" s="13"/>
    </row>
    <row r="94" spans="1:7" hidden="1" x14ac:dyDescent="0.25">
      <c r="A94" s="13"/>
      <c r="B94" s="103" t="s">
        <v>121</v>
      </c>
      <c r="C94" s="105" t="s">
        <v>112</v>
      </c>
      <c r="D94" s="103" t="s">
        <v>9</v>
      </c>
      <c r="E94" s="103" t="s">
        <v>23</v>
      </c>
      <c r="F94" s="1">
        <v>0</v>
      </c>
      <c r="G94" s="13"/>
    </row>
    <row r="95" spans="1:7" hidden="1" x14ac:dyDescent="0.25">
      <c r="A95" s="13"/>
      <c r="B95" s="103" t="s">
        <v>122</v>
      </c>
      <c r="C95" s="115" t="s">
        <v>120</v>
      </c>
      <c r="D95" s="103" t="s">
        <v>110</v>
      </c>
      <c r="E95" s="103" t="s">
        <v>23</v>
      </c>
      <c r="F95" s="103" t="s">
        <v>23</v>
      </c>
      <c r="G95" s="13"/>
    </row>
    <row r="96" spans="1:7" hidden="1" x14ac:dyDescent="0.25">
      <c r="A96" s="13"/>
      <c r="B96" s="103" t="s">
        <v>123</v>
      </c>
      <c r="C96" s="105" t="s">
        <v>112</v>
      </c>
      <c r="D96" s="103" t="s">
        <v>9</v>
      </c>
      <c r="E96" s="103" t="s">
        <v>23</v>
      </c>
      <c r="F96" s="1">
        <v>0</v>
      </c>
      <c r="G96" s="13"/>
    </row>
    <row r="97" spans="1:7" hidden="1" x14ac:dyDescent="0.25">
      <c r="A97" s="13"/>
      <c r="B97" s="103" t="s">
        <v>124</v>
      </c>
      <c r="C97" s="115" t="s">
        <v>120</v>
      </c>
      <c r="D97" s="103" t="s">
        <v>110</v>
      </c>
      <c r="E97" s="103" t="s">
        <v>23</v>
      </c>
      <c r="F97" s="103" t="s">
        <v>23</v>
      </c>
      <c r="G97" s="13"/>
    </row>
    <row r="98" spans="1:7" hidden="1" x14ac:dyDescent="0.25">
      <c r="A98" s="13"/>
      <c r="B98" s="103" t="s">
        <v>125</v>
      </c>
      <c r="C98" s="105" t="s">
        <v>112</v>
      </c>
      <c r="D98" s="103" t="s">
        <v>9</v>
      </c>
      <c r="E98" s="103" t="s">
        <v>23</v>
      </c>
      <c r="F98" s="1">
        <v>0</v>
      </c>
      <c r="G98" s="13"/>
    </row>
    <row r="99" spans="1:7" hidden="1" x14ac:dyDescent="0.25">
      <c r="A99" s="13"/>
      <c r="B99" s="103" t="s">
        <v>126</v>
      </c>
      <c r="C99" s="115" t="s">
        <v>120</v>
      </c>
      <c r="D99" s="103" t="s">
        <v>110</v>
      </c>
      <c r="E99" s="103" t="s">
        <v>23</v>
      </c>
      <c r="F99" s="103" t="s">
        <v>23</v>
      </c>
      <c r="G99" s="13"/>
    </row>
    <row r="100" spans="1:7" hidden="1" x14ac:dyDescent="0.25">
      <c r="A100" s="13"/>
      <c r="B100" s="103" t="s">
        <v>127</v>
      </c>
      <c r="C100" s="105" t="s">
        <v>112</v>
      </c>
      <c r="D100" s="103" t="s">
        <v>9</v>
      </c>
      <c r="E100" s="103" t="s">
        <v>23</v>
      </c>
      <c r="F100" s="1">
        <v>0</v>
      </c>
      <c r="G100" s="13"/>
    </row>
    <row r="101" spans="1:7" hidden="1" x14ac:dyDescent="0.25">
      <c r="A101" s="13"/>
      <c r="B101" s="103" t="s">
        <v>128</v>
      </c>
      <c r="C101" s="115" t="s">
        <v>120</v>
      </c>
      <c r="D101" s="103" t="s">
        <v>110</v>
      </c>
      <c r="E101" s="103" t="s">
        <v>23</v>
      </c>
      <c r="F101" s="103" t="s">
        <v>23</v>
      </c>
      <c r="G101" s="13"/>
    </row>
    <row r="102" spans="1:7" hidden="1" x14ac:dyDescent="0.25">
      <c r="A102" s="13"/>
      <c r="B102" s="103" t="s">
        <v>129</v>
      </c>
      <c r="C102" s="105" t="s">
        <v>112</v>
      </c>
      <c r="D102" s="103" t="s">
        <v>9</v>
      </c>
      <c r="E102" s="103" t="s">
        <v>23</v>
      </c>
      <c r="F102" s="1">
        <v>0</v>
      </c>
      <c r="G102" s="13"/>
    </row>
    <row r="103" spans="1:7" hidden="1" x14ac:dyDescent="0.25">
      <c r="A103" s="13"/>
      <c r="B103" s="103" t="s">
        <v>130</v>
      </c>
      <c r="C103" s="115" t="s">
        <v>120</v>
      </c>
      <c r="D103" s="103" t="s">
        <v>110</v>
      </c>
      <c r="E103" s="103" t="s">
        <v>23</v>
      </c>
      <c r="F103" s="103" t="s">
        <v>23</v>
      </c>
      <c r="G103" s="13"/>
    </row>
    <row r="104" spans="1:7" hidden="1" x14ac:dyDescent="0.25">
      <c r="A104" s="13"/>
      <c r="B104" s="103" t="s">
        <v>131</v>
      </c>
      <c r="C104" s="105" t="s">
        <v>112</v>
      </c>
      <c r="D104" s="103" t="s">
        <v>9</v>
      </c>
      <c r="E104" s="103" t="s">
        <v>23</v>
      </c>
      <c r="F104" s="1">
        <v>0</v>
      </c>
      <c r="G104" s="13"/>
    </row>
    <row r="105" spans="1:7" hidden="1" x14ac:dyDescent="0.25">
      <c r="A105" s="13"/>
      <c r="B105" s="103" t="s">
        <v>132</v>
      </c>
      <c r="C105" s="115" t="s">
        <v>120</v>
      </c>
      <c r="D105" s="103" t="s">
        <v>110</v>
      </c>
      <c r="E105" s="103" t="s">
        <v>23</v>
      </c>
      <c r="F105" s="103" t="s">
        <v>23</v>
      </c>
      <c r="G105" s="13"/>
    </row>
    <row r="106" spans="1:7" hidden="1" x14ac:dyDescent="0.25">
      <c r="A106" s="13"/>
      <c r="B106" s="103" t="s">
        <v>133</v>
      </c>
      <c r="C106" s="105" t="s">
        <v>112</v>
      </c>
      <c r="D106" s="103" t="s">
        <v>9</v>
      </c>
      <c r="E106" s="103" t="s">
        <v>23</v>
      </c>
      <c r="F106" s="1">
        <v>0</v>
      </c>
      <c r="G106" s="13"/>
    </row>
    <row r="107" spans="1:7" hidden="1" x14ac:dyDescent="0.25">
      <c r="A107" s="13"/>
      <c r="B107" s="103" t="s">
        <v>134</v>
      </c>
      <c r="C107" s="115" t="s">
        <v>120</v>
      </c>
      <c r="D107" s="103" t="s">
        <v>110</v>
      </c>
      <c r="E107" s="103" t="s">
        <v>23</v>
      </c>
      <c r="F107" s="103" t="s">
        <v>23</v>
      </c>
      <c r="G107" s="13"/>
    </row>
    <row r="108" spans="1:7" hidden="1" x14ac:dyDescent="0.25">
      <c r="A108" s="13"/>
      <c r="B108" s="103" t="s">
        <v>135</v>
      </c>
      <c r="C108" s="105" t="s">
        <v>112</v>
      </c>
      <c r="D108" s="103" t="s">
        <v>9</v>
      </c>
      <c r="E108" s="103" t="s">
        <v>23</v>
      </c>
      <c r="F108" s="1">
        <v>0</v>
      </c>
      <c r="G108" s="13"/>
    </row>
    <row r="109" spans="1:7" ht="42.75" x14ac:dyDescent="0.25">
      <c r="A109" s="13"/>
      <c r="B109" s="103" t="s">
        <v>136</v>
      </c>
      <c r="C109" s="104" t="s">
        <v>137</v>
      </c>
      <c r="D109" s="103" t="s">
        <v>9</v>
      </c>
      <c r="E109" s="99" t="s">
        <v>138</v>
      </c>
      <c r="F109" s="5">
        <f>SUM(F110+F111)</f>
        <v>2.91</v>
      </c>
      <c r="G109" s="13"/>
    </row>
    <row r="110" spans="1:7" x14ac:dyDescent="0.25">
      <c r="A110" s="13"/>
      <c r="B110" s="103" t="s">
        <v>139</v>
      </c>
      <c r="C110" s="105" t="s">
        <v>140</v>
      </c>
      <c r="D110" s="103" t="s">
        <v>9</v>
      </c>
      <c r="E110" s="103" t="s">
        <v>141</v>
      </c>
      <c r="F110" s="1">
        <v>1.1299999999999999</v>
      </c>
      <c r="G110" s="13"/>
    </row>
    <row r="111" spans="1:7" x14ac:dyDescent="0.25">
      <c r="A111" s="13"/>
      <c r="B111" s="106" t="s">
        <v>142</v>
      </c>
      <c r="C111" s="107" t="s">
        <v>143</v>
      </c>
      <c r="D111" s="103" t="s">
        <v>9</v>
      </c>
      <c r="E111" s="103" t="s">
        <v>144</v>
      </c>
      <c r="F111" s="116">
        <v>1.78</v>
      </c>
      <c r="G111" s="13"/>
    </row>
    <row r="112" spans="1:7" ht="52.5" x14ac:dyDescent="0.25">
      <c r="A112" s="13"/>
      <c r="B112" s="109"/>
      <c r="C112" s="110"/>
      <c r="D112" s="103" t="s">
        <v>17</v>
      </c>
      <c r="E112" s="53" t="s">
        <v>332</v>
      </c>
      <c r="F112" s="117"/>
      <c r="G112" s="13"/>
    </row>
    <row r="113" spans="1:7" x14ac:dyDescent="0.25">
      <c r="A113" s="13"/>
      <c r="B113" s="103" t="s">
        <v>145</v>
      </c>
      <c r="C113" s="112" t="s">
        <v>146</v>
      </c>
      <c r="D113" s="113"/>
      <c r="E113" s="113"/>
      <c r="F113" s="114"/>
      <c r="G113" s="13"/>
    </row>
    <row r="114" spans="1:7" x14ac:dyDescent="0.25">
      <c r="A114" s="13"/>
      <c r="B114" s="103" t="s">
        <v>147</v>
      </c>
      <c r="C114" s="105" t="s">
        <v>148</v>
      </c>
      <c r="D114" s="62"/>
      <c r="E114" s="63"/>
      <c r="F114" s="64"/>
      <c r="G114" s="13"/>
    </row>
    <row r="115" spans="1:7" x14ac:dyDescent="0.25">
      <c r="A115" s="13"/>
      <c r="B115" s="103" t="s">
        <v>149</v>
      </c>
      <c r="C115" s="105" t="s">
        <v>150</v>
      </c>
      <c r="D115" s="103" t="s">
        <v>151</v>
      </c>
      <c r="E115" s="118" t="s">
        <v>152</v>
      </c>
      <c r="F115" s="1">
        <v>8.2799999999999994</v>
      </c>
      <c r="G115" s="13"/>
    </row>
    <row r="116" spans="1:7" x14ac:dyDescent="0.25">
      <c r="A116" s="13"/>
      <c r="B116" s="103" t="s">
        <v>153</v>
      </c>
      <c r="C116" s="105" t="s">
        <v>154</v>
      </c>
      <c r="D116" s="103" t="s">
        <v>9</v>
      </c>
      <c r="E116" s="103" t="s">
        <v>144</v>
      </c>
      <c r="F116" s="2">
        <f>SUM(F111)</f>
        <v>1.78</v>
      </c>
      <c r="G116" s="13"/>
    </row>
    <row r="117" spans="1:7" x14ac:dyDescent="0.25">
      <c r="A117" s="13"/>
      <c r="B117" s="103" t="s">
        <v>155</v>
      </c>
      <c r="C117" s="105" t="s">
        <v>156</v>
      </c>
      <c r="D117" s="62"/>
      <c r="E117" s="63"/>
      <c r="F117" s="64"/>
      <c r="G117" s="13"/>
    </row>
    <row r="118" spans="1:7" x14ac:dyDescent="0.25">
      <c r="A118" s="13"/>
      <c r="B118" s="103" t="s">
        <v>157</v>
      </c>
      <c r="C118" s="105" t="s">
        <v>150</v>
      </c>
      <c r="D118" s="103" t="s">
        <v>151</v>
      </c>
      <c r="E118" s="118" t="s">
        <v>158</v>
      </c>
      <c r="F118" s="1"/>
      <c r="G118" s="13"/>
    </row>
    <row r="119" spans="1:7" x14ac:dyDescent="0.25">
      <c r="A119" s="13"/>
      <c r="B119" s="103" t="s">
        <v>159</v>
      </c>
      <c r="C119" s="105" t="s">
        <v>154</v>
      </c>
      <c r="D119" s="103" t="s">
        <v>9</v>
      </c>
      <c r="E119" s="103" t="s">
        <v>144</v>
      </c>
      <c r="F119" s="2">
        <f>SUM(F111)</f>
        <v>1.78</v>
      </c>
      <c r="G119" s="13"/>
    </row>
    <row r="120" spans="1:7" ht="28.5" x14ac:dyDescent="0.25">
      <c r="A120" s="13"/>
      <c r="B120" s="98" t="s">
        <v>160</v>
      </c>
      <c r="C120" s="100" t="s">
        <v>161</v>
      </c>
      <c r="D120" s="101"/>
      <c r="E120" s="101"/>
      <c r="F120" s="119"/>
      <c r="G120" s="13"/>
    </row>
    <row r="121" spans="1:7" ht="45" x14ac:dyDescent="0.25">
      <c r="A121" s="13"/>
      <c r="B121" s="103" t="s">
        <v>162</v>
      </c>
      <c r="C121" s="105" t="s">
        <v>163</v>
      </c>
      <c r="D121" s="103" t="s">
        <v>9</v>
      </c>
      <c r="E121" s="118" t="s">
        <v>164</v>
      </c>
      <c r="F121" s="2">
        <f>SUM(F122+F123)</f>
        <v>1.25</v>
      </c>
      <c r="G121" s="13"/>
    </row>
    <row r="122" spans="1:7" ht="30" x14ac:dyDescent="0.25">
      <c r="A122" s="13"/>
      <c r="B122" s="103" t="s">
        <v>165</v>
      </c>
      <c r="C122" s="105" t="s">
        <v>166</v>
      </c>
      <c r="D122" s="103" t="s">
        <v>9</v>
      </c>
      <c r="E122" s="118" t="s">
        <v>167</v>
      </c>
      <c r="F122" s="1">
        <v>0.61</v>
      </c>
      <c r="G122" s="13"/>
    </row>
    <row r="123" spans="1:7" ht="30" x14ac:dyDescent="0.25">
      <c r="A123" s="13"/>
      <c r="B123" s="106" t="s">
        <v>168</v>
      </c>
      <c r="C123" s="107" t="s">
        <v>169</v>
      </c>
      <c r="D123" s="103" t="s">
        <v>9</v>
      </c>
      <c r="E123" s="118" t="s">
        <v>170</v>
      </c>
      <c r="F123" s="116">
        <v>0.64</v>
      </c>
      <c r="G123" s="13"/>
    </row>
    <row r="124" spans="1:7" ht="27" x14ac:dyDescent="0.25">
      <c r="A124" s="13"/>
      <c r="B124" s="109"/>
      <c r="C124" s="110"/>
      <c r="D124" s="103" t="s">
        <v>17</v>
      </c>
      <c r="E124" s="53" t="s">
        <v>312</v>
      </c>
      <c r="F124" s="117"/>
      <c r="G124" s="13"/>
    </row>
    <row r="125" spans="1:7" x14ac:dyDescent="0.25">
      <c r="A125" s="13"/>
      <c r="B125" s="103" t="s">
        <v>171</v>
      </c>
      <c r="C125" s="112" t="s">
        <v>172</v>
      </c>
      <c r="D125" s="113"/>
      <c r="E125" s="113"/>
      <c r="F125" s="114"/>
      <c r="G125" s="13"/>
    </row>
    <row r="126" spans="1:7" x14ac:dyDescent="0.25">
      <c r="A126" s="13"/>
      <c r="B126" s="103" t="s">
        <v>173</v>
      </c>
      <c r="C126" s="105" t="s">
        <v>148</v>
      </c>
      <c r="D126" s="62"/>
      <c r="E126" s="63"/>
      <c r="F126" s="64"/>
      <c r="G126" s="13"/>
    </row>
    <row r="127" spans="1:7" x14ac:dyDescent="0.25">
      <c r="A127" s="13"/>
      <c r="B127" s="103" t="s">
        <v>174</v>
      </c>
      <c r="C127" s="105" t="s">
        <v>150</v>
      </c>
      <c r="D127" s="103" t="s">
        <v>151</v>
      </c>
      <c r="E127" s="118" t="s">
        <v>152</v>
      </c>
      <c r="F127" s="1">
        <v>4.42</v>
      </c>
      <c r="G127" s="13"/>
    </row>
    <row r="128" spans="1:7" x14ac:dyDescent="0.25">
      <c r="A128" s="13"/>
      <c r="B128" s="103" t="s">
        <v>175</v>
      </c>
      <c r="C128" s="105" t="s">
        <v>176</v>
      </c>
      <c r="D128" s="103" t="s">
        <v>9</v>
      </c>
      <c r="E128" s="103" t="s">
        <v>170</v>
      </c>
      <c r="F128" s="2">
        <f>SUM(F123)</f>
        <v>0.64</v>
      </c>
      <c r="G128" s="13"/>
    </row>
    <row r="129" spans="1:7" x14ac:dyDescent="0.25">
      <c r="A129" s="13"/>
      <c r="B129" s="103" t="s">
        <v>177</v>
      </c>
      <c r="C129" s="105" t="s">
        <v>156</v>
      </c>
      <c r="D129" s="62"/>
      <c r="E129" s="63"/>
      <c r="F129" s="64"/>
      <c r="G129" s="13"/>
    </row>
    <row r="130" spans="1:7" x14ac:dyDescent="0.25">
      <c r="A130" s="13"/>
      <c r="B130" s="103" t="s">
        <v>178</v>
      </c>
      <c r="C130" s="105" t="s">
        <v>150</v>
      </c>
      <c r="D130" s="103" t="s">
        <v>179</v>
      </c>
      <c r="E130" s="118" t="s">
        <v>158</v>
      </c>
      <c r="F130" s="1"/>
      <c r="G130" s="13"/>
    </row>
    <row r="131" spans="1:7" x14ac:dyDescent="0.25">
      <c r="A131" s="13"/>
      <c r="B131" s="103" t="s">
        <v>180</v>
      </c>
      <c r="C131" s="105" t="s">
        <v>176</v>
      </c>
      <c r="D131" s="103" t="s">
        <v>9</v>
      </c>
      <c r="E131" s="103" t="s">
        <v>170</v>
      </c>
      <c r="F131" s="2">
        <f>SUM(F123)</f>
        <v>0.64</v>
      </c>
      <c r="G131" s="13"/>
    </row>
    <row r="132" spans="1:7" ht="28.5" x14ac:dyDescent="0.25">
      <c r="A132" s="13"/>
      <c r="B132" s="98" t="s">
        <v>181</v>
      </c>
      <c r="C132" s="100" t="s">
        <v>182</v>
      </c>
      <c r="D132" s="101"/>
      <c r="E132" s="101"/>
      <c r="F132" s="119"/>
      <c r="G132" s="13"/>
    </row>
    <row r="133" spans="1:7" ht="30" x14ac:dyDescent="0.25">
      <c r="A133" s="13"/>
      <c r="B133" s="103" t="s">
        <v>183</v>
      </c>
      <c r="C133" s="105" t="s">
        <v>184</v>
      </c>
      <c r="D133" s="103" t="s">
        <v>9</v>
      </c>
      <c r="E133" s="103" t="s">
        <v>185</v>
      </c>
      <c r="F133" s="1">
        <v>0.1</v>
      </c>
      <c r="G133" s="13"/>
    </row>
    <row r="134" spans="1:7" x14ac:dyDescent="0.25">
      <c r="A134" s="13"/>
      <c r="B134" s="103" t="s">
        <v>186</v>
      </c>
      <c r="C134" s="105" t="s">
        <v>187</v>
      </c>
      <c r="D134" s="103" t="s">
        <v>151</v>
      </c>
      <c r="E134" s="103" t="s">
        <v>188</v>
      </c>
      <c r="F134" s="1">
        <v>0.73</v>
      </c>
      <c r="G134" s="13"/>
    </row>
    <row r="135" spans="1:7" x14ac:dyDescent="0.25">
      <c r="A135" s="13"/>
      <c r="B135" s="103" t="s">
        <v>189</v>
      </c>
      <c r="C135" s="105" t="s">
        <v>187</v>
      </c>
      <c r="D135" s="103" t="s">
        <v>179</v>
      </c>
      <c r="E135" s="103" t="s">
        <v>190</v>
      </c>
      <c r="F135" s="1">
        <v>1.56</v>
      </c>
      <c r="G135" s="13"/>
    </row>
    <row r="136" spans="1:7" ht="42.75" x14ac:dyDescent="0.25">
      <c r="A136" s="13"/>
      <c r="B136" s="98" t="s">
        <v>191</v>
      </c>
      <c r="C136" s="104" t="s">
        <v>192</v>
      </c>
      <c r="D136" s="98" t="s">
        <v>9</v>
      </c>
      <c r="E136" s="118"/>
      <c r="F136" s="5">
        <f>SUM(F137:F145)</f>
        <v>-0.21</v>
      </c>
      <c r="G136" s="13"/>
    </row>
    <row r="137" spans="1:7" ht="135" x14ac:dyDescent="0.25">
      <c r="A137" s="13"/>
      <c r="B137" s="103" t="s">
        <v>193</v>
      </c>
      <c r="C137" s="115" t="s">
        <v>313</v>
      </c>
      <c r="D137" s="103" t="s">
        <v>9</v>
      </c>
      <c r="E137" s="120" t="s">
        <v>314</v>
      </c>
      <c r="F137" s="4">
        <v>-0.21</v>
      </c>
      <c r="G137" s="13"/>
    </row>
    <row r="138" spans="1:7" ht="90" hidden="1" x14ac:dyDescent="0.25">
      <c r="A138" s="13"/>
      <c r="B138" s="103" t="s">
        <v>194</v>
      </c>
      <c r="C138" s="115" t="s">
        <v>315</v>
      </c>
      <c r="D138" s="103" t="s">
        <v>9</v>
      </c>
      <c r="E138" s="120" t="s">
        <v>316</v>
      </c>
      <c r="F138" s="4"/>
      <c r="G138" s="13"/>
    </row>
    <row r="139" spans="1:7" ht="45" hidden="1" x14ac:dyDescent="0.25">
      <c r="A139" s="13"/>
      <c r="B139" s="103" t="s">
        <v>197</v>
      </c>
      <c r="C139" s="115" t="s">
        <v>195</v>
      </c>
      <c r="D139" s="103" t="s">
        <v>9</v>
      </c>
      <c r="E139" s="120" t="s">
        <v>196</v>
      </c>
      <c r="F139" s="4">
        <v>0</v>
      </c>
      <c r="G139" s="13"/>
    </row>
    <row r="140" spans="1:7" ht="45" hidden="1" x14ac:dyDescent="0.25">
      <c r="A140" s="13"/>
      <c r="B140" s="103" t="s">
        <v>198</v>
      </c>
      <c r="C140" s="115" t="s">
        <v>195</v>
      </c>
      <c r="D140" s="103" t="s">
        <v>9</v>
      </c>
      <c r="E140" s="120" t="s">
        <v>196</v>
      </c>
      <c r="F140" s="4">
        <v>0</v>
      </c>
      <c r="G140" s="13"/>
    </row>
    <row r="141" spans="1:7" ht="45" hidden="1" x14ac:dyDescent="0.25">
      <c r="A141" s="13"/>
      <c r="B141" s="103" t="s">
        <v>199</v>
      </c>
      <c r="C141" s="115" t="s">
        <v>195</v>
      </c>
      <c r="D141" s="103" t="s">
        <v>9</v>
      </c>
      <c r="E141" s="120" t="s">
        <v>196</v>
      </c>
      <c r="F141" s="4">
        <v>0</v>
      </c>
      <c r="G141" s="13"/>
    </row>
    <row r="142" spans="1:7" ht="45" hidden="1" x14ac:dyDescent="0.25">
      <c r="A142" s="13"/>
      <c r="B142" s="103" t="s">
        <v>200</v>
      </c>
      <c r="C142" s="115" t="s">
        <v>195</v>
      </c>
      <c r="D142" s="103" t="s">
        <v>9</v>
      </c>
      <c r="E142" s="120" t="s">
        <v>196</v>
      </c>
      <c r="F142" s="4">
        <v>0</v>
      </c>
      <c r="G142" s="13"/>
    </row>
    <row r="143" spans="1:7" ht="45" hidden="1" x14ac:dyDescent="0.25">
      <c r="A143" s="13"/>
      <c r="B143" s="103" t="s">
        <v>201</v>
      </c>
      <c r="C143" s="115" t="s">
        <v>195</v>
      </c>
      <c r="D143" s="103" t="s">
        <v>9</v>
      </c>
      <c r="E143" s="120" t="s">
        <v>196</v>
      </c>
      <c r="F143" s="4">
        <v>0</v>
      </c>
      <c r="G143" s="13"/>
    </row>
    <row r="144" spans="1:7" ht="45" hidden="1" x14ac:dyDescent="0.25">
      <c r="A144" s="13"/>
      <c r="B144" s="103" t="s">
        <v>202</v>
      </c>
      <c r="C144" s="115" t="s">
        <v>195</v>
      </c>
      <c r="D144" s="103" t="s">
        <v>9</v>
      </c>
      <c r="E144" s="120" t="s">
        <v>196</v>
      </c>
      <c r="F144" s="4">
        <v>0</v>
      </c>
      <c r="G144" s="13"/>
    </row>
    <row r="145" spans="1:7" ht="45" hidden="1" x14ac:dyDescent="0.25">
      <c r="A145" s="13"/>
      <c r="B145" s="103" t="s">
        <v>203</v>
      </c>
      <c r="C145" s="115" t="s">
        <v>195</v>
      </c>
      <c r="D145" s="103" t="s">
        <v>9</v>
      </c>
      <c r="E145" s="120" t="s">
        <v>196</v>
      </c>
      <c r="F145" s="4">
        <v>0</v>
      </c>
      <c r="G145" s="13"/>
    </row>
    <row r="146" spans="1:7" ht="42.75" x14ac:dyDescent="0.25">
      <c r="A146" s="13"/>
      <c r="B146" s="98" t="s">
        <v>204</v>
      </c>
      <c r="C146" s="104" t="s">
        <v>205</v>
      </c>
      <c r="D146" s="98" t="s">
        <v>9</v>
      </c>
      <c r="E146" s="103"/>
      <c r="F146" s="5">
        <f>SUM(F109+F121+F133+F136)</f>
        <v>4.05</v>
      </c>
      <c r="G146" s="13"/>
    </row>
    <row r="147" spans="1:7" x14ac:dyDescent="0.25">
      <c r="A147" s="13"/>
      <c r="B147" s="98" t="s">
        <v>206</v>
      </c>
      <c r="C147" s="104" t="s">
        <v>207</v>
      </c>
      <c r="D147" s="98" t="s">
        <v>9</v>
      </c>
      <c r="E147" s="120"/>
      <c r="F147" s="4">
        <v>0</v>
      </c>
      <c r="G147" s="13"/>
    </row>
    <row r="148" spans="1:7" x14ac:dyDescent="0.25">
      <c r="A148" s="13"/>
      <c r="B148" s="98" t="s">
        <v>208</v>
      </c>
      <c r="C148" s="104" t="s">
        <v>209</v>
      </c>
      <c r="D148" s="98" t="s">
        <v>9</v>
      </c>
      <c r="E148" s="103" t="s">
        <v>23</v>
      </c>
      <c r="F148" s="5">
        <f>SUM(F146-F147)</f>
        <v>4.05</v>
      </c>
      <c r="G148" s="13"/>
    </row>
    <row r="149" spans="1:7" x14ac:dyDescent="0.25">
      <c r="A149" s="13"/>
      <c r="B149" s="98" t="s">
        <v>210</v>
      </c>
      <c r="C149" s="104" t="s">
        <v>211</v>
      </c>
      <c r="D149" s="98" t="s">
        <v>9</v>
      </c>
      <c r="E149" s="103" t="s">
        <v>23</v>
      </c>
      <c r="F149" s="5">
        <f>F148*1.09</f>
        <v>4.4145000000000003</v>
      </c>
      <c r="G149" s="13"/>
    </row>
    <row r="150" spans="1:7" x14ac:dyDescent="0.25">
      <c r="A150" s="13"/>
      <c r="B150" s="98" t="s">
        <v>212</v>
      </c>
      <c r="C150" s="104" t="s">
        <v>213</v>
      </c>
      <c r="D150" s="98" t="s">
        <v>9</v>
      </c>
      <c r="E150" s="103" t="s">
        <v>23</v>
      </c>
      <c r="F150" s="4">
        <v>4</v>
      </c>
      <c r="G150" s="13"/>
    </row>
    <row r="151" spans="1:7" ht="28.5" x14ac:dyDescent="0.25">
      <c r="A151" s="13"/>
      <c r="B151" s="98" t="s">
        <v>214</v>
      </c>
      <c r="C151" s="104" t="s">
        <v>215</v>
      </c>
      <c r="D151" s="98" t="s">
        <v>216</v>
      </c>
      <c r="E151" s="103" t="s">
        <v>23</v>
      </c>
      <c r="F151" s="5">
        <f>((-F150 + F148)/ F150)*100</f>
        <v>1.2499999999999956</v>
      </c>
      <c r="G151" s="13"/>
    </row>
    <row r="152" spans="1:7" ht="30" x14ac:dyDescent="0.25">
      <c r="A152" s="13"/>
      <c r="B152" s="103" t="s">
        <v>217</v>
      </c>
      <c r="C152" s="105" t="s">
        <v>218</v>
      </c>
      <c r="D152" s="103" t="s">
        <v>326</v>
      </c>
      <c r="E152" s="121" t="s">
        <v>328</v>
      </c>
      <c r="F152" s="6">
        <v>2155000</v>
      </c>
      <c r="G152" s="13"/>
    </row>
    <row r="153" spans="1:7" ht="30" x14ac:dyDescent="0.25">
      <c r="A153" s="13"/>
      <c r="B153" s="103" t="s">
        <v>220</v>
      </c>
      <c r="C153" s="105" t="s">
        <v>221</v>
      </c>
      <c r="D153" s="103" t="s">
        <v>326</v>
      </c>
      <c r="E153" s="122"/>
      <c r="F153" s="7">
        <f>SUM(F154:F160)</f>
        <v>4200860</v>
      </c>
      <c r="G153" s="13"/>
    </row>
    <row r="154" spans="1:7" x14ac:dyDescent="0.25">
      <c r="A154" s="13"/>
      <c r="B154" s="103" t="s">
        <v>222</v>
      </c>
      <c r="C154" s="115" t="s">
        <v>223</v>
      </c>
      <c r="D154" s="103" t="s">
        <v>326</v>
      </c>
      <c r="E154" s="122"/>
      <c r="F154" s="6">
        <f>F152+F169</f>
        <v>4200860</v>
      </c>
      <c r="G154" s="13"/>
    </row>
    <row r="155" spans="1:7" ht="17.25" hidden="1" customHeight="1" x14ac:dyDescent="0.25">
      <c r="A155" s="13"/>
      <c r="B155" s="103" t="s">
        <v>224</v>
      </c>
      <c r="C155" s="115" t="s">
        <v>225</v>
      </c>
      <c r="D155" s="103" t="s">
        <v>326</v>
      </c>
      <c r="E155" s="122"/>
      <c r="F155" s="6">
        <v>0</v>
      </c>
      <c r="G155" s="13"/>
    </row>
    <row r="156" spans="1:7" hidden="1" x14ac:dyDescent="0.25">
      <c r="A156" s="13"/>
      <c r="B156" s="103" t="s">
        <v>226</v>
      </c>
      <c r="C156" s="115" t="s">
        <v>225</v>
      </c>
      <c r="D156" s="103" t="s">
        <v>326</v>
      </c>
      <c r="E156" s="122"/>
      <c r="F156" s="6">
        <v>0</v>
      </c>
      <c r="G156" s="13"/>
    </row>
    <row r="157" spans="1:7" hidden="1" x14ac:dyDescent="0.25">
      <c r="A157" s="13"/>
      <c r="B157" s="103" t="s">
        <v>227</v>
      </c>
      <c r="C157" s="115" t="s">
        <v>225</v>
      </c>
      <c r="D157" s="103" t="s">
        <v>326</v>
      </c>
      <c r="E157" s="122"/>
      <c r="F157" s="6">
        <v>0</v>
      </c>
      <c r="G157" s="13"/>
    </row>
    <row r="158" spans="1:7" hidden="1" x14ac:dyDescent="0.25">
      <c r="A158" s="13"/>
      <c r="B158" s="103" t="s">
        <v>228</v>
      </c>
      <c r="C158" s="115" t="s">
        <v>225</v>
      </c>
      <c r="D158" s="103" t="s">
        <v>326</v>
      </c>
      <c r="E158" s="122"/>
      <c r="F158" s="6">
        <v>0</v>
      </c>
      <c r="G158" s="13"/>
    </row>
    <row r="159" spans="1:7" hidden="1" x14ac:dyDescent="0.25">
      <c r="A159" s="13"/>
      <c r="B159" s="103" t="s">
        <v>229</v>
      </c>
      <c r="C159" s="115" t="s">
        <v>225</v>
      </c>
      <c r="D159" s="103" t="s">
        <v>326</v>
      </c>
      <c r="E159" s="122"/>
      <c r="F159" s="6">
        <v>0</v>
      </c>
      <c r="G159" s="13"/>
    </row>
    <row r="160" spans="1:7" hidden="1" x14ac:dyDescent="0.25">
      <c r="A160" s="13"/>
      <c r="B160" s="103" t="s">
        <v>230</v>
      </c>
      <c r="C160" s="115" t="s">
        <v>225</v>
      </c>
      <c r="D160" s="103" t="s">
        <v>326</v>
      </c>
      <c r="E160" s="122"/>
      <c r="F160" s="6">
        <v>0</v>
      </c>
      <c r="G160" s="13"/>
    </row>
    <row r="161" spans="1:7" x14ac:dyDescent="0.25">
      <c r="A161" s="13"/>
      <c r="B161" s="103" t="s">
        <v>231</v>
      </c>
      <c r="C161" s="105" t="s">
        <v>232</v>
      </c>
      <c r="D161" s="103" t="s">
        <v>326</v>
      </c>
      <c r="E161" s="122"/>
      <c r="F161" s="7">
        <f>SUM(F162:F168)</f>
        <v>2757350.9414722798</v>
      </c>
      <c r="G161" s="13"/>
    </row>
    <row r="162" spans="1:7" x14ac:dyDescent="0.25">
      <c r="A162" s="13"/>
      <c r="B162" s="103" t="s">
        <v>233</v>
      </c>
      <c r="C162" s="115" t="s">
        <v>223</v>
      </c>
      <c r="D162" s="103" t="s">
        <v>326</v>
      </c>
      <c r="E162" s="122"/>
      <c r="F162" s="6">
        <f>1821395.89877228+935955.0427</f>
        <v>2757350.9414722798</v>
      </c>
      <c r="G162" s="13"/>
    </row>
    <row r="163" spans="1:7" hidden="1" x14ac:dyDescent="0.25">
      <c r="A163" s="13"/>
      <c r="B163" s="103" t="s">
        <v>234</v>
      </c>
      <c r="C163" s="115" t="s">
        <v>225</v>
      </c>
      <c r="D163" s="103" t="s">
        <v>326</v>
      </c>
      <c r="E163" s="122"/>
      <c r="F163" s="6">
        <v>0</v>
      </c>
      <c r="G163" s="13"/>
    </row>
    <row r="164" spans="1:7" hidden="1" x14ac:dyDescent="0.25">
      <c r="A164" s="13"/>
      <c r="B164" s="103" t="s">
        <v>235</v>
      </c>
      <c r="C164" s="115" t="s">
        <v>225</v>
      </c>
      <c r="D164" s="103" t="s">
        <v>326</v>
      </c>
      <c r="E164" s="122"/>
      <c r="F164" s="6">
        <v>0</v>
      </c>
      <c r="G164" s="13"/>
    </row>
    <row r="165" spans="1:7" hidden="1" x14ac:dyDescent="0.25">
      <c r="A165" s="13"/>
      <c r="B165" s="103" t="s">
        <v>236</v>
      </c>
      <c r="C165" s="115" t="s">
        <v>225</v>
      </c>
      <c r="D165" s="103" t="s">
        <v>326</v>
      </c>
      <c r="E165" s="122"/>
      <c r="F165" s="6">
        <v>0</v>
      </c>
      <c r="G165" s="13"/>
    </row>
    <row r="166" spans="1:7" hidden="1" x14ac:dyDescent="0.25">
      <c r="A166" s="13"/>
      <c r="B166" s="103" t="s">
        <v>237</v>
      </c>
      <c r="C166" s="115" t="s">
        <v>225</v>
      </c>
      <c r="D166" s="103" t="s">
        <v>326</v>
      </c>
      <c r="E166" s="122"/>
      <c r="F166" s="6">
        <v>0</v>
      </c>
      <c r="G166" s="13"/>
    </row>
    <row r="167" spans="1:7" hidden="1" x14ac:dyDescent="0.25">
      <c r="A167" s="13"/>
      <c r="B167" s="103" t="s">
        <v>238</v>
      </c>
      <c r="C167" s="115" t="s">
        <v>225</v>
      </c>
      <c r="D167" s="103" t="s">
        <v>326</v>
      </c>
      <c r="E167" s="122"/>
      <c r="F167" s="6">
        <v>0</v>
      </c>
      <c r="G167" s="13"/>
    </row>
    <row r="168" spans="1:7" hidden="1" x14ac:dyDescent="0.25">
      <c r="A168" s="13"/>
      <c r="B168" s="103" t="s">
        <v>239</v>
      </c>
      <c r="C168" s="115" t="s">
        <v>225</v>
      </c>
      <c r="D168" s="103" t="s">
        <v>326</v>
      </c>
      <c r="E168" s="122"/>
      <c r="F168" s="6">
        <v>0</v>
      </c>
      <c r="G168" s="13"/>
    </row>
    <row r="169" spans="1:7" x14ac:dyDescent="0.25">
      <c r="A169" s="13"/>
      <c r="B169" s="103" t="s">
        <v>240</v>
      </c>
      <c r="C169" s="105" t="s">
        <v>241</v>
      </c>
      <c r="D169" s="103" t="s">
        <v>326</v>
      </c>
      <c r="E169" s="122"/>
      <c r="F169" s="7">
        <f>SUM(F170:F180)</f>
        <v>2045860</v>
      </c>
      <c r="G169" s="13"/>
    </row>
    <row r="170" spans="1:7" ht="30" x14ac:dyDescent="0.25">
      <c r="A170" s="13"/>
      <c r="B170" s="103" t="s">
        <v>242</v>
      </c>
      <c r="C170" s="115" t="s">
        <v>109</v>
      </c>
      <c r="D170" s="103" t="s">
        <v>326</v>
      </c>
      <c r="E170" s="122"/>
      <c r="F170" s="6">
        <v>2045860</v>
      </c>
      <c r="G170" s="13"/>
    </row>
    <row r="171" spans="1:7" x14ac:dyDescent="0.25">
      <c r="A171" s="13"/>
      <c r="B171" s="103" t="s">
        <v>243</v>
      </c>
      <c r="C171" s="115" t="s">
        <v>114</v>
      </c>
      <c r="D171" s="103" t="s">
        <v>326</v>
      </c>
      <c r="E171" s="122"/>
      <c r="F171" s="6">
        <v>0</v>
      </c>
      <c r="G171" s="13"/>
    </row>
    <row r="172" spans="1:7" ht="30" x14ac:dyDescent="0.25">
      <c r="A172" s="13"/>
      <c r="B172" s="103" t="s">
        <v>244</v>
      </c>
      <c r="C172" s="115" t="s">
        <v>117</v>
      </c>
      <c r="D172" s="103" t="s">
        <v>326</v>
      </c>
      <c r="E172" s="122"/>
      <c r="F172" s="6">
        <v>0</v>
      </c>
      <c r="G172" s="13"/>
    </row>
    <row r="173" spans="1:7" hidden="1" x14ac:dyDescent="0.25">
      <c r="A173" s="13"/>
      <c r="B173" s="103" t="s">
        <v>245</v>
      </c>
      <c r="C173" s="115" t="s">
        <v>120</v>
      </c>
      <c r="D173" s="103" t="s">
        <v>219</v>
      </c>
      <c r="E173" s="122"/>
      <c r="F173" s="6">
        <v>0</v>
      </c>
      <c r="G173" s="13"/>
    </row>
    <row r="174" spans="1:7" hidden="1" x14ac:dyDescent="0.25">
      <c r="A174" s="13"/>
      <c r="B174" s="103" t="s">
        <v>246</v>
      </c>
      <c r="C174" s="115" t="s">
        <v>120</v>
      </c>
      <c r="D174" s="103" t="s">
        <v>219</v>
      </c>
      <c r="E174" s="122"/>
      <c r="F174" s="6">
        <v>0</v>
      </c>
      <c r="G174" s="13"/>
    </row>
    <row r="175" spans="1:7" hidden="1" x14ac:dyDescent="0.25">
      <c r="A175" s="13"/>
      <c r="B175" s="103" t="s">
        <v>247</v>
      </c>
      <c r="C175" s="115" t="s">
        <v>120</v>
      </c>
      <c r="D175" s="103" t="s">
        <v>219</v>
      </c>
      <c r="E175" s="122"/>
      <c r="F175" s="6">
        <v>0</v>
      </c>
      <c r="G175" s="13"/>
    </row>
    <row r="176" spans="1:7" hidden="1" x14ac:dyDescent="0.25">
      <c r="A176" s="13"/>
      <c r="B176" s="103" t="s">
        <v>248</v>
      </c>
      <c r="C176" s="115" t="s">
        <v>120</v>
      </c>
      <c r="D176" s="103" t="s">
        <v>219</v>
      </c>
      <c r="E176" s="122"/>
      <c r="F176" s="6">
        <v>0</v>
      </c>
      <c r="G176" s="13"/>
    </row>
    <row r="177" spans="1:7" hidden="1" x14ac:dyDescent="0.25">
      <c r="A177" s="13"/>
      <c r="B177" s="103" t="s">
        <v>249</v>
      </c>
      <c r="C177" s="115" t="s">
        <v>120</v>
      </c>
      <c r="D177" s="103" t="s">
        <v>219</v>
      </c>
      <c r="E177" s="122"/>
      <c r="F177" s="6">
        <v>0</v>
      </c>
      <c r="G177" s="13"/>
    </row>
    <row r="178" spans="1:7" hidden="1" x14ac:dyDescent="0.25">
      <c r="A178" s="13"/>
      <c r="B178" s="103" t="s">
        <v>250</v>
      </c>
      <c r="C178" s="115" t="s">
        <v>120</v>
      </c>
      <c r="D178" s="103" t="s">
        <v>219</v>
      </c>
      <c r="E178" s="122"/>
      <c r="F178" s="6">
        <v>0</v>
      </c>
      <c r="G178" s="13"/>
    </row>
    <row r="179" spans="1:7" hidden="1" x14ac:dyDescent="0.25">
      <c r="A179" s="13"/>
      <c r="B179" s="103" t="s">
        <v>251</v>
      </c>
      <c r="C179" s="115" t="s">
        <v>120</v>
      </c>
      <c r="D179" s="103" t="s">
        <v>219</v>
      </c>
      <c r="E179" s="122"/>
      <c r="F179" s="6">
        <v>0</v>
      </c>
      <c r="G179" s="13"/>
    </row>
    <row r="180" spans="1:7" hidden="1" x14ac:dyDescent="0.25">
      <c r="A180" s="13"/>
      <c r="B180" s="103" t="s">
        <v>252</v>
      </c>
      <c r="C180" s="115" t="s">
        <v>120</v>
      </c>
      <c r="D180" s="103" t="s">
        <v>219</v>
      </c>
      <c r="E180" s="123"/>
      <c r="F180" s="6">
        <v>0</v>
      </c>
      <c r="G180" s="13"/>
    </row>
    <row r="181" spans="1:7" ht="45" x14ac:dyDescent="0.25">
      <c r="A181" s="13"/>
      <c r="B181" s="98" t="s">
        <v>253</v>
      </c>
      <c r="C181" s="105" t="s">
        <v>254</v>
      </c>
      <c r="D181" s="77" t="s">
        <v>321</v>
      </c>
      <c r="E181" s="78"/>
      <c r="F181" s="79"/>
      <c r="G181" s="13"/>
    </row>
    <row r="182" spans="1:7" x14ac:dyDescent="0.25">
      <c r="A182" s="13"/>
      <c r="B182" s="124"/>
      <c r="C182" s="125"/>
      <c r="D182" s="124"/>
      <c r="E182" s="126"/>
      <c r="F182" s="8"/>
      <c r="G182" s="13"/>
    </row>
    <row r="183" spans="1:7" x14ac:dyDescent="0.25">
      <c r="A183" s="13"/>
      <c r="B183" s="14"/>
      <c r="C183" s="15"/>
      <c r="D183" s="14"/>
      <c r="E183" s="14"/>
      <c r="F183" s="14"/>
      <c r="G183" s="13"/>
    </row>
    <row r="184" spans="1:7" x14ac:dyDescent="0.25">
      <c r="A184" s="13"/>
      <c r="B184" s="14"/>
      <c r="C184" s="15"/>
      <c r="D184" s="14"/>
      <c r="E184" s="14"/>
      <c r="F184" s="14"/>
      <c r="G184" s="13"/>
    </row>
    <row r="185" spans="1:7" ht="40.5" customHeight="1" x14ac:dyDescent="0.25">
      <c r="A185" s="13"/>
      <c r="B185" s="24" t="s">
        <v>311</v>
      </c>
      <c r="C185" s="25" t="s">
        <v>330</v>
      </c>
      <c r="D185" s="84" t="s">
        <v>256</v>
      </c>
      <c r="E185" s="84"/>
      <c r="F185" s="25" t="s">
        <v>329</v>
      </c>
      <c r="G185" s="13"/>
    </row>
    <row r="186" spans="1:7" x14ac:dyDescent="0.25">
      <c r="A186" s="13"/>
      <c r="B186" s="24"/>
      <c r="C186" s="60" t="s">
        <v>255</v>
      </c>
      <c r="D186" s="84" t="s">
        <v>257</v>
      </c>
      <c r="E186" s="84"/>
      <c r="F186" s="60" t="s">
        <v>258</v>
      </c>
      <c r="G186" s="13"/>
    </row>
    <row r="188" spans="1:7" x14ac:dyDescent="0.25">
      <c r="C188" s="12"/>
      <c r="D188"/>
    </row>
    <row r="189" spans="1:7" x14ac:dyDescent="0.25">
      <c r="C189" s="12"/>
      <c r="D189" s="12"/>
    </row>
  </sheetData>
  <mergeCells count="28">
    <mergeCell ref="C14:F14"/>
    <mergeCell ref="D126:F126"/>
    <mergeCell ref="B20:B21"/>
    <mergeCell ref="F20:F21"/>
    <mergeCell ref="C22:F22"/>
    <mergeCell ref="B111:B112"/>
    <mergeCell ref="F111:F112"/>
    <mergeCell ref="C113:F113"/>
    <mergeCell ref="D114:F114"/>
    <mergeCell ref="D117:F117"/>
    <mergeCell ref="B123:B124"/>
    <mergeCell ref="F123:F124"/>
    <mergeCell ref="C125:F125"/>
    <mergeCell ref="D185:E185"/>
    <mergeCell ref="D186:E186"/>
    <mergeCell ref="D129:F129"/>
    <mergeCell ref="E152:E180"/>
    <mergeCell ref="D181:F181"/>
    <mergeCell ref="E2:F2"/>
    <mergeCell ref="B4:C4"/>
    <mergeCell ref="B5:C5"/>
    <mergeCell ref="B6:C6"/>
    <mergeCell ref="B7:C7"/>
    <mergeCell ref="B8:C8"/>
    <mergeCell ref="B9:C9"/>
    <mergeCell ref="B10:C10"/>
    <mergeCell ref="E13:F13"/>
    <mergeCell ref="B13:D13"/>
  </mergeCells>
  <hyperlinks>
    <hyperlink ref="F8" r:id="rId1"/>
  </hyperlinks>
  <pageMargins left="0.7" right="0.7" top="0.75" bottom="0.75" header="0.3" footer="0.3"/>
  <pageSetup paperSize="9" scale="61" fitToHeight="0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opLeftCell="A129" workbookViewId="0">
      <selection activeCell="F137" sqref="B122:F138"/>
    </sheetView>
  </sheetViews>
  <sheetFormatPr defaultRowHeight="15" x14ac:dyDescent="0.25"/>
  <cols>
    <col min="2" max="2" width="9.140625" style="9"/>
    <col min="3" max="3" width="38.28515625" style="11" customWidth="1"/>
    <col min="4" max="4" width="23.140625" customWidth="1"/>
    <col min="5" max="5" width="28.85546875" customWidth="1"/>
    <col min="6" max="6" width="31.7109375" customWidth="1"/>
  </cols>
  <sheetData>
    <row r="1" spans="1:7" x14ac:dyDescent="0.25">
      <c r="A1" s="13"/>
      <c r="B1" s="14"/>
      <c r="C1" s="15"/>
      <c r="D1" s="14"/>
      <c r="E1" s="14"/>
      <c r="F1" s="14"/>
      <c r="G1" s="13"/>
    </row>
    <row r="2" spans="1:7" ht="65.25" customHeight="1" x14ac:dyDescent="0.25">
      <c r="A2" s="13"/>
      <c r="B2" s="16"/>
      <c r="C2" s="17"/>
      <c r="D2" s="17"/>
      <c r="E2" s="66" t="s">
        <v>267</v>
      </c>
      <c r="F2" s="66"/>
      <c r="G2" s="13"/>
    </row>
    <row r="3" spans="1:7" x14ac:dyDescent="0.25">
      <c r="A3" s="13"/>
      <c r="B3" s="17"/>
      <c r="C3" s="17"/>
      <c r="D3" s="17"/>
      <c r="E3" s="17"/>
      <c r="F3" s="18"/>
      <c r="G3" s="13"/>
    </row>
    <row r="4" spans="1:7" ht="30" x14ac:dyDescent="0.25">
      <c r="A4" s="13"/>
      <c r="B4" s="65" t="s">
        <v>259</v>
      </c>
      <c r="C4" s="65"/>
      <c r="D4" s="19"/>
      <c r="E4" s="20" t="s">
        <v>260</v>
      </c>
      <c r="F4" s="20"/>
      <c r="G4" s="13"/>
    </row>
    <row r="5" spans="1:7" x14ac:dyDescent="0.25">
      <c r="A5" s="13"/>
      <c r="B5" s="65" t="s">
        <v>1</v>
      </c>
      <c r="C5" s="65"/>
      <c r="D5" s="21" t="s">
        <v>320</v>
      </c>
      <c r="E5" s="20" t="s">
        <v>261</v>
      </c>
      <c r="F5" s="20" t="str">
        <f>ŠILUMA!F5</f>
        <v>Viktorija Abaravičienė</v>
      </c>
      <c r="G5" s="13"/>
    </row>
    <row r="6" spans="1:7" ht="28.5" customHeight="1" x14ac:dyDescent="0.25">
      <c r="A6" s="13"/>
      <c r="B6" s="65" t="s">
        <v>262</v>
      </c>
      <c r="C6" s="65"/>
      <c r="D6" s="21">
        <v>110087517</v>
      </c>
      <c r="E6" s="20" t="s">
        <v>255</v>
      </c>
      <c r="F6" s="20" t="str">
        <f>ŠILUMA!F6</f>
        <v>Strategijos, investicijų ir analizės sp.</v>
      </c>
      <c r="G6" s="13"/>
    </row>
    <row r="7" spans="1:7" ht="32.25" customHeight="1" x14ac:dyDescent="0.25">
      <c r="A7" s="13"/>
      <c r="B7" s="65" t="s">
        <v>263</v>
      </c>
      <c r="C7" s="65"/>
      <c r="D7" s="21" t="s">
        <v>268</v>
      </c>
      <c r="E7" s="20" t="s">
        <v>264</v>
      </c>
      <c r="F7" s="20" t="s">
        <v>272</v>
      </c>
      <c r="G7" s="13"/>
    </row>
    <row r="8" spans="1:7" x14ac:dyDescent="0.25">
      <c r="A8" s="13"/>
      <c r="B8" s="65" t="s">
        <v>264</v>
      </c>
      <c r="C8" s="65"/>
      <c r="D8" s="21" t="s">
        <v>269</v>
      </c>
      <c r="E8" s="20" t="s">
        <v>265</v>
      </c>
      <c r="F8" s="54" t="str">
        <f>ŠILUMA!F8</f>
        <v>v_abaraviciene@visaginoenergija.lt</v>
      </c>
      <c r="G8" s="13"/>
    </row>
    <row r="9" spans="1:7" x14ac:dyDescent="0.25">
      <c r="A9" s="13"/>
      <c r="B9" s="65" t="s">
        <v>266</v>
      </c>
      <c r="C9" s="65"/>
      <c r="D9" s="21" t="s">
        <v>270</v>
      </c>
      <c r="E9" s="20"/>
      <c r="F9" s="19"/>
      <c r="G9" s="13"/>
    </row>
    <row r="10" spans="1:7" ht="25.5" x14ac:dyDescent="0.25">
      <c r="A10" s="13"/>
      <c r="B10" s="65" t="s">
        <v>265</v>
      </c>
      <c r="C10" s="65"/>
      <c r="D10" s="22" t="s">
        <v>271</v>
      </c>
      <c r="E10" s="20"/>
      <c r="F10" s="20"/>
      <c r="G10" s="13"/>
    </row>
    <row r="11" spans="1:7" x14ac:dyDescent="0.25">
      <c r="A11" s="13"/>
      <c r="B11" s="23"/>
      <c r="C11" s="13"/>
      <c r="D11" s="13"/>
      <c r="E11" s="13"/>
      <c r="F11" s="14"/>
      <c r="G11" s="13"/>
    </row>
    <row r="12" spans="1:7" ht="15.75" x14ac:dyDescent="0.25">
      <c r="A12" s="13"/>
      <c r="B12" s="83" t="s">
        <v>322</v>
      </c>
      <c r="C12" s="83"/>
      <c r="D12" s="83"/>
      <c r="E12" s="59" t="str">
        <f>ŠILUMA!E13</f>
        <v xml:space="preserve">  2020 METŲ RUGSĖJO MĖNESIUI</v>
      </c>
      <c r="F12" s="58"/>
      <c r="G12" s="13"/>
    </row>
    <row r="13" spans="1:7" ht="15.75" x14ac:dyDescent="0.25">
      <c r="A13" s="13"/>
      <c r="B13" s="67">
        <f>ŠILUMA!C14</f>
        <v>44067</v>
      </c>
      <c r="C13" s="68"/>
      <c r="D13" s="68"/>
      <c r="E13" s="68"/>
      <c r="F13" s="68"/>
      <c r="G13" s="13"/>
    </row>
    <row r="14" spans="1:7" ht="9.75" customHeight="1" thickBot="1" x14ac:dyDescent="0.3">
      <c r="A14" s="13"/>
      <c r="B14" s="14"/>
      <c r="C14" s="26"/>
      <c r="D14" s="13"/>
      <c r="E14" s="13"/>
      <c r="F14" s="13"/>
      <c r="G14" s="13"/>
    </row>
    <row r="15" spans="1:7" ht="15.75" thickBot="1" x14ac:dyDescent="0.3">
      <c r="A15" s="13"/>
      <c r="B15" s="69" t="s">
        <v>274</v>
      </c>
      <c r="C15" s="70"/>
      <c r="D15" s="70"/>
      <c r="E15" s="70"/>
      <c r="F15" s="71"/>
      <c r="G15" s="13"/>
    </row>
    <row r="16" spans="1:7" x14ac:dyDescent="0.25">
      <c r="A16" s="13"/>
      <c r="B16" s="18"/>
      <c r="C16" s="27"/>
      <c r="D16" s="17"/>
      <c r="E16" s="17"/>
      <c r="F16" s="17"/>
      <c r="G16" s="13"/>
    </row>
    <row r="17" spans="1:7" ht="15.75" x14ac:dyDescent="0.25">
      <c r="A17" s="13"/>
      <c r="B17" s="28" t="s">
        <v>0</v>
      </c>
      <c r="C17" s="29" t="s">
        <v>1</v>
      </c>
      <c r="D17" s="28" t="s">
        <v>2</v>
      </c>
      <c r="E17" s="28" t="s">
        <v>3</v>
      </c>
      <c r="F17" s="28" t="s">
        <v>275</v>
      </c>
      <c r="G17" s="13"/>
    </row>
    <row r="18" spans="1:7" ht="15.75" x14ac:dyDescent="0.25">
      <c r="A18" s="13"/>
      <c r="B18" s="28" t="s">
        <v>5</v>
      </c>
      <c r="C18" s="72" t="s">
        <v>276</v>
      </c>
      <c r="D18" s="72"/>
      <c r="E18" s="72"/>
      <c r="F18" s="72"/>
      <c r="G18" s="13"/>
    </row>
    <row r="19" spans="1:7" ht="31.5" x14ac:dyDescent="0.25">
      <c r="A19" s="13"/>
      <c r="B19" s="30" t="s">
        <v>7</v>
      </c>
      <c r="C19" s="31" t="s">
        <v>277</v>
      </c>
      <c r="D19" s="32" t="s">
        <v>278</v>
      </c>
      <c r="E19" s="33" t="s">
        <v>279</v>
      </c>
      <c r="F19" s="34">
        <v>0.27</v>
      </c>
      <c r="G19" s="13"/>
    </row>
    <row r="20" spans="1:7" ht="12" customHeight="1" x14ac:dyDescent="0.25">
      <c r="A20" s="13"/>
      <c r="B20" s="73" t="s">
        <v>18</v>
      </c>
      <c r="C20" s="35" t="s">
        <v>280</v>
      </c>
      <c r="D20" s="32" t="s">
        <v>278</v>
      </c>
      <c r="E20" s="36"/>
      <c r="F20" s="75">
        <v>4.92</v>
      </c>
      <c r="G20" s="13"/>
    </row>
    <row r="21" spans="1:7" ht="15.75" x14ac:dyDescent="0.25">
      <c r="A21" s="13"/>
      <c r="B21" s="74"/>
      <c r="C21" s="37"/>
      <c r="D21" s="32" t="s">
        <v>17</v>
      </c>
      <c r="E21" s="38" t="s">
        <v>281</v>
      </c>
      <c r="F21" s="76"/>
      <c r="G21" s="13"/>
    </row>
    <row r="22" spans="1:7" ht="30" customHeight="1" x14ac:dyDescent="0.25">
      <c r="A22" s="13"/>
      <c r="B22" s="32" t="s">
        <v>160</v>
      </c>
      <c r="C22" s="31" t="s">
        <v>282</v>
      </c>
      <c r="D22" s="32" t="s">
        <v>9</v>
      </c>
      <c r="E22" s="32" t="s">
        <v>23</v>
      </c>
      <c r="F22" s="34">
        <f>ŠILUMA!F148</f>
        <v>4.05</v>
      </c>
      <c r="G22" s="13"/>
    </row>
    <row r="23" spans="1:7" ht="41.25" customHeight="1" x14ac:dyDescent="0.25">
      <c r="A23" s="13"/>
      <c r="B23" s="32" t="s">
        <v>181</v>
      </c>
      <c r="C23" s="31" t="s">
        <v>283</v>
      </c>
      <c r="D23" s="32" t="s">
        <v>278</v>
      </c>
      <c r="E23" s="39" t="s">
        <v>317</v>
      </c>
      <c r="F23" s="34">
        <v>1.99</v>
      </c>
      <c r="G23" s="13"/>
    </row>
    <row r="24" spans="1:7" ht="15.75" x14ac:dyDescent="0.25">
      <c r="A24" s="13"/>
      <c r="B24" s="32" t="s">
        <v>191</v>
      </c>
      <c r="C24" s="31" t="s">
        <v>284</v>
      </c>
      <c r="D24" s="33" t="s">
        <v>285</v>
      </c>
      <c r="E24" s="32" t="s">
        <v>23</v>
      </c>
      <c r="F24" s="34">
        <v>0</v>
      </c>
      <c r="G24" s="13"/>
    </row>
    <row r="25" spans="1:7" ht="31.5" x14ac:dyDescent="0.25">
      <c r="A25" s="13"/>
      <c r="B25" s="40" t="s">
        <v>204</v>
      </c>
      <c r="C25" s="41" t="s">
        <v>286</v>
      </c>
      <c r="D25" s="42" t="s">
        <v>278</v>
      </c>
      <c r="E25" s="32" t="s">
        <v>23</v>
      </c>
      <c r="F25" s="28">
        <f>+SUM(F26,F27,F28)</f>
        <v>0</v>
      </c>
      <c r="G25" s="13"/>
    </row>
    <row r="26" spans="1:7" ht="63" hidden="1" x14ac:dyDescent="0.25">
      <c r="A26" s="13"/>
      <c r="B26" s="43" t="s">
        <v>287</v>
      </c>
      <c r="C26" s="44" t="s">
        <v>288</v>
      </c>
      <c r="D26" s="43" t="s">
        <v>278</v>
      </c>
      <c r="E26" s="38" t="s">
        <v>289</v>
      </c>
      <c r="F26" s="34">
        <v>0</v>
      </c>
      <c r="G26" s="13"/>
    </row>
    <row r="27" spans="1:7" ht="63" hidden="1" x14ac:dyDescent="0.25">
      <c r="A27" s="13"/>
      <c r="B27" s="43" t="s">
        <v>290</v>
      </c>
      <c r="C27" s="44" t="s">
        <v>288</v>
      </c>
      <c r="D27" s="43" t="s">
        <v>278</v>
      </c>
      <c r="E27" s="38" t="s">
        <v>289</v>
      </c>
      <c r="F27" s="34">
        <v>0</v>
      </c>
      <c r="G27" s="13"/>
    </row>
    <row r="28" spans="1:7" ht="63" hidden="1" x14ac:dyDescent="0.25">
      <c r="A28" s="13"/>
      <c r="B28" s="43" t="s">
        <v>291</v>
      </c>
      <c r="C28" s="44" t="s">
        <v>288</v>
      </c>
      <c r="D28" s="43" t="s">
        <v>278</v>
      </c>
      <c r="E28" s="38" t="s">
        <v>289</v>
      </c>
      <c r="F28" s="34">
        <v>0</v>
      </c>
      <c r="G28" s="13"/>
    </row>
    <row r="29" spans="1:7" ht="31.5" x14ac:dyDescent="0.25">
      <c r="A29" s="13"/>
      <c r="B29" s="40" t="s">
        <v>206</v>
      </c>
      <c r="C29" s="41" t="s">
        <v>292</v>
      </c>
      <c r="D29" s="40" t="s">
        <v>278</v>
      </c>
      <c r="E29" s="33" t="s">
        <v>23</v>
      </c>
      <c r="F29" s="57">
        <f>SUM(F19+F20+F25)</f>
        <v>5.1899999999999995</v>
      </c>
      <c r="G29" s="13"/>
    </row>
    <row r="30" spans="1:7" ht="31.5" x14ac:dyDescent="0.25">
      <c r="A30" s="13"/>
      <c r="B30" s="40" t="s">
        <v>208</v>
      </c>
      <c r="C30" s="41" t="s">
        <v>303</v>
      </c>
      <c r="D30" s="40" t="s">
        <v>278</v>
      </c>
      <c r="E30" s="32" t="s">
        <v>23</v>
      </c>
      <c r="F30" s="28">
        <f>+F29*1.09</f>
        <v>5.6570999999999998</v>
      </c>
      <c r="G30" s="13"/>
    </row>
    <row r="31" spans="1:7" ht="31.5" x14ac:dyDescent="0.25">
      <c r="A31" s="13"/>
      <c r="B31" s="40" t="s">
        <v>210</v>
      </c>
      <c r="C31" s="41" t="s">
        <v>293</v>
      </c>
      <c r="D31" s="40" t="s">
        <v>278</v>
      </c>
      <c r="E31" s="33" t="s">
        <v>23</v>
      </c>
      <c r="F31" s="55">
        <v>5.16</v>
      </c>
      <c r="G31" s="13"/>
    </row>
    <row r="32" spans="1:7" ht="31.5" x14ac:dyDescent="0.25">
      <c r="A32" s="13"/>
      <c r="B32" s="32" t="s">
        <v>212</v>
      </c>
      <c r="C32" s="31" t="s">
        <v>294</v>
      </c>
      <c r="D32" s="32" t="s">
        <v>216</v>
      </c>
      <c r="E32" s="32" t="s">
        <v>23</v>
      </c>
      <c r="F32" s="30">
        <f>((-F31 + F29)/F31)*100</f>
        <v>0.5813953488371969</v>
      </c>
      <c r="G32" s="13"/>
    </row>
    <row r="33" spans="1:7" ht="47.25" x14ac:dyDescent="0.25">
      <c r="A33" s="13"/>
      <c r="B33" s="32" t="s">
        <v>214</v>
      </c>
      <c r="C33" s="31" t="s">
        <v>295</v>
      </c>
      <c r="D33" s="77" t="s">
        <v>308</v>
      </c>
      <c r="E33" s="78"/>
      <c r="F33" s="79"/>
      <c r="G33" s="13"/>
    </row>
    <row r="34" spans="1:7" ht="16.5" thickBot="1" x14ac:dyDescent="0.3">
      <c r="A34" s="13"/>
      <c r="B34" s="45"/>
      <c r="C34" s="46"/>
      <c r="D34" s="47"/>
      <c r="E34" s="47"/>
      <c r="F34" s="47"/>
      <c r="G34" s="13"/>
    </row>
    <row r="35" spans="1:7" ht="12" customHeight="1" thickBot="1" x14ac:dyDescent="0.3">
      <c r="A35" s="13"/>
      <c r="B35" s="80" t="s">
        <v>296</v>
      </c>
      <c r="C35" s="81"/>
      <c r="D35" s="81"/>
      <c r="E35" s="81"/>
      <c r="F35" s="82"/>
      <c r="G35" s="13"/>
    </row>
    <row r="36" spans="1:7" ht="8.25" customHeight="1" x14ac:dyDescent="0.25">
      <c r="A36" s="13"/>
      <c r="B36" s="18"/>
      <c r="C36" s="18"/>
      <c r="D36" s="18"/>
      <c r="E36" s="18"/>
      <c r="F36" s="18"/>
      <c r="G36" s="13"/>
    </row>
    <row r="37" spans="1:7" ht="15.75" x14ac:dyDescent="0.25">
      <c r="A37" s="13"/>
      <c r="B37" s="28" t="s">
        <v>0</v>
      </c>
      <c r="C37" s="28" t="s">
        <v>1</v>
      </c>
      <c r="D37" s="28" t="s">
        <v>2</v>
      </c>
      <c r="E37" s="28" t="s">
        <v>3</v>
      </c>
      <c r="F37" s="28" t="s">
        <v>275</v>
      </c>
      <c r="G37" s="13"/>
    </row>
    <row r="38" spans="1:7" ht="15.75" x14ac:dyDescent="0.25">
      <c r="A38" s="13"/>
      <c r="B38" s="28" t="s">
        <v>5</v>
      </c>
      <c r="C38" s="72" t="s">
        <v>276</v>
      </c>
      <c r="D38" s="72"/>
      <c r="E38" s="72"/>
      <c r="F38" s="72"/>
      <c r="G38" s="13"/>
    </row>
    <row r="39" spans="1:7" ht="31.5" x14ac:dyDescent="0.25">
      <c r="A39" s="13"/>
      <c r="B39" s="30" t="s">
        <v>7</v>
      </c>
      <c r="C39" s="31" t="s">
        <v>277</v>
      </c>
      <c r="D39" s="32" t="s">
        <v>278</v>
      </c>
      <c r="E39" s="33" t="s">
        <v>297</v>
      </c>
      <c r="F39" s="34">
        <v>0.27</v>
      </c>
      <c r="G39" s="13"/>
    </row>
    <row r="40" spans="1:7" ht="19.5" customHeight="1" x14ac:dyDescent="0.25">
      <c r="A40" s="13"/>
      <c r="B40" s="73" t="s">
        <v>18</v>
      </c>
      <c r="C40" s="35" t="s">
        <v>280</v>
      </c>
      <c r="D40" s="32" t="s">
        <v>278</v>
      </c>
      <c r="E40" s="36"/>
      <c r="F40" s="75">
        <v>5</v>
      </c>
      <c r="G40" s="13"/>
    </row>
    <row r="41" spans="1:7" ht="15.75" x14ac:dyDescent="0.25">
      <c r="A41" s="13"/>
      <c r="B41" s="74"/>
      <c r="C41" s="37"/>
      <c r="D41" s="32" t="s">
        <v>17</v>
      </c>
      <c r="E41" s="36" t="s">
        <v>298</v>
      </c>
      <c r="F41" s="76"/>
      <c r="G41" s="13"/>
    </row>
    <row r="42" spans="1:7" ht="31.5" x14ac:dyDescent="0.25">
      <c r="A42" s="13"/>
      <c r="B42" s="32" t="s">
        <v>160</v>
      </c>
      <c r="C42" s="31" t="s">
        <v>282</v>
      </c>
      <c r="D42" s="32" t="s">
        <v>9</v>
      </c>
      <c r="E42" s="32" t="s">
        <v>23</v>
      </c>
      <c r="F42" s="34">
        <f>F22</f>
        <v>4.05</v>
      </c>
      <c r="G42" s="13"/>
    </row>
    <row r="43" spans="1:7" ht="39" customHeight="1" x14ac:dyDescent="0.25">
      <c r="A43" s="13"/>
      <c r="B43" s="32" t="s">
        <v>181</v>
      </c>
      <c r="C43" s="31" t="s">
        <v>283</v>
      </c>
      <c r="D43" s="32" t="s">
        <v>278</v>
      </c>
      <c r="E43" s="39" t="s">
        <v>317</v>
      </c>
      <c r="F43" s="34">
        <v>2.06</v>
      </c>
      <c r="G43" s="13"/>
    </row>
    <row r="44" spans="1:7" ht="15.75" x14ac:dyDescent="0.25">
      <c r="A44" s="13"/>
      <c r="B44" s="32" t="s">
        <v>191</v>
      </c>
      <c r="C44" s="31" t="s">
        <v>284</v>
      </c>
      <c r="D44" s="33" t="s">
        <v>285</v>
      </c>
      <c r="E44" s="32" t="s">
        <v>23</v>
      </c>
      <c r="F44" s="34">
        <v>0</v>
      </c>
      <c r="G44" s="13"/>
    </row>
    <row r="45" spans="1:7" ht="31.5" x14ac:dyDescent="0.25">
      <c r="A45" s="13"/>
      <c r="B45" s="40" t="s">
        <v>204</v>
      </c>
      <c r="C45" s="41" t="s">
        <v>286</v>
      </c>
      <c r="D45" s="42" t="s">
        <v>278</v>
      </c>
      <c r="E45" s="32" t="s">
        <v>23</v>
      </c>
      <c r="F45" s="28">
        <f>+SUM(F46,F47,F48)</f>
        <v>0</v>
      </c>
      <c r="G45" s="13"/>
    </row>
    <row r="46" spans="1:7" ht="63" hidden="1" x14ac:dyDescent="0.25">
      <c r="A46" s="13"/>
      <c r="B46" s="43" t="s">
        <v>287</v>
      </c>
      <c r="C46" s="44" t="s">
        <v>288</v>
      </c>
      <c r="D46" s="43" t="s">
        <v>278</v>
      </c>
      <c r="E46" s="38" t="s">
        <v>289</v>
      </c>
      <c r="F46" s="34">
        <v>0</v>
      </c>
      <c r="G46" s="13"/>
    </row>
    <row r="47" spans="1:7" ht="63" hidden="1" x14ac:dyDescent="0.25">
      <c r="A47" s="13"/>
      <c r="B47" s="43" t="s">
        <v>290</v>
      </c>
      <c r="C47" s="44" t="s">
        <v>288</v>
      </c>
      <c r="D47" s="43" t="s">
        <v>278</v>
      </c>
      <c r="E47" s="38" t="s">
        <v>289</v>
      </c>
      <c r="F47" s="34">
        <v>0</v>
      </c>
      <c r="G47" s="13"/>
    </row>
    <row r="48" spans="1:7" ht="63" hidden="1" x14ac:dyDescent="0.25">
      <c r="A48" s="13"/>
      <c r="B48" s="43" t="s">
        <v>291</v>
      </c>
      <c r="C48" s="44" t="s">
        <v>288</v>
      </c>
      <c r="D48" s="43" t="s">
        <v>278</v>
      </c>
      <c r="E48" s="38" t="s">
        <v>289</v>
      </c>
      <c r="F48" s="34">
        <v>0</v>
      </c>
      <c r="G48" s="13"/>
    </row>
    <row r="49" spans="1:7" ht="31.5" x14ac:dyDescent="0.25">
      <c r="A49" s="13"/>
      <c r="B49" s="40" t="s">
        <v>206</v>
      </c>
      <c r="C49" s="41" t="s">
        <v>292</v>
      </c>
      <c r="D49" s="40" t="s">
        <v>278</v>
      </c>
      <c r="E49" s="33" t="s">
        <v>23</v>
      </c>
      <c r="F49" s="57">
        <f>SUM(F39+F40+F45)</f>
        <v>5.27</v>
      </c>
      <c r="G49" s="13"/>
    </row>
    <row r="50" spans="1:7" ht="31.5" x14ac:dyDescent="0.25">
      <c r="A50" s="13"/>
      <c r="B50" s="40" t="s">
        <v>208</v>
      </c>
      <c r="C50" s="41" t="s">
        <v>303</v>
      </c>
      <c r="D50" s="40" t="s">
        <v>278</v>
      </c>
      <c r="E50" s="32" t="s">
        <v>23</v>
      </c>
      <c r="F50" s="28">
        <f>+F49*1.09</f>
        <v>5.7443</v>
      </c>
      <c r="G50" s="13"/>
    </row>
    <row r="51" spans="1:7" ht="31.5" x14ac:dyDescent="0.25">
      <c r="A51" s="13"/>
      <c r="B51" s="40" t="s">
        <v>208</v>
      </c>
      <c r="C51" s="41" t="s">
        <v>304</v>
      </c>
      <c r="D51" s="40" t="s">
        <v>278</v>
      </c>
      <c r="E51" s="32" t="s">
        <v>23</v>
      </c>
      <c r="F51" s="28">
        <f>+F49*1.21</f>
        <v>6.3766999999999996</v>
      </c>
      <c r="G51" s="13"/>
    </row>
    <row r="52" spans="1:7" ht="31.5" x14ac:dyDescent="0.25">
      <c r="A52" s="13"/>
      <c r="B52" s="40" t="s">
        <v>210</v>
      </c>
      <c r="C52" s="41" t="s">
        <v>293</v>
      </c>
      <c r="D52" s="40" t="s">
        <v>278</v>
      </c>
      <c r="E52" s="33" t="s">
        <v>23</v>
      </c>
      <c r="F52" s="55">
        <v>5.23</v>
      </c>
      <c r="G52" s="13"/>
    </row>
    <row r="53" spans="1:7" ht="31.5" x14ac:dyDescent="0.25">
      <c r="A53" s="13"/>
      <c r="B53" s="32" t="s">
        <v>212</v>
      </c>
      <c r="C53" s="31" t="s">
        <v>294</v>
      </c>
      <c r="D53" s="32" t="s">
        <v>216</v>
      </c>
      <c r="E53" s="32" t="s">
        <v>23</v>
      </c>
      <c r="F53" s="30">
        <f>((-F52 + F49)/F52)*100</f>
        <v>0.76481835564051903</v>
      </c>
      <c r="G53" s="13"/>
    </row>
    <row r="54" spans="1:7" ht="47.25" x14ac:dyDescent="0.25">
      <c r="A54" s="13"/>
      <c r="B54" s="32" t="s">
        <v>214</v>
      </c>
      <c r="C54" s="31" t="s">
        <v>295</v>
      </c>
      <c r="D54" s="77" t="s">
        <v>308</v>
      </c>
      <c r="E54" s="78"/>
      <c r="F54" s="79"/>
      <c r="G54" s="13"/>
    </row>
    <row r="55" spans="1:7" ht="15.75" x14ac:dyDescent="0.25">
      <c r="A55" s="13"/>
      <c r="B55" s="48"/>
      <c r="C55" s="49"/>
      <c r="D55" s="50"/>
      <c r="E55" s="50"/>
      <c r="F55" s="50"/>
      <c r="G55" s="13"/>
    </row>
    <row r="56" spans="1:7" ht="15.75" x14ac:dyDescent="0.25">
      <c r="A56" s="13"/>
      <c r="B56" s="48"/>
      <c r="C56" s="49"/>
      <c r="D56" s="50"/>
      <c r="E56" s="50"/>
      <c r="F56" s="50"/>
      <c r="G56" s="13"/>
    </row>
    <row r="57" spans="1:7" ht="15.75" x14ac:dyDescent="0.25">
      <c r="A57" s="13"/>
      <c r="B57" s="48"/>
      <c r="C57" s="49"/>
      <c r="D57" s="50"/>
      <c r="E57" s="50"/>
      <c r="F57" s="50"/>
      <c r="G57" s="13"/>
    </row>
    <row r="58" spans="1:7" ht="12.75" customHeight="1" thickBot="1" x14ac:dyDescent="0.3">
      <c r="A58" s="13"/>
      <c r="B58" s="14"/>
      <c r="C58" s="26"/>
      <c r="D58" s="13"/>
      <c r="E58" s="13"/>
      <c r="F58" s="13"/>
      <c r="G58" s="13"/>
    </row>
    <row r="59" spans="1:7" ht="13.5" customHeight="1" thickBot="1" x14ac:dyDescent="0.3">
      <c r="A59" s="13"/>
      <c r="B59" s="69" t="s">
        <v>299</v>
      </c>
      <c r="C59" s="70"/>
      <c r="D59" s="70"/>
      <c r="E59" s="70"/>
      <c r="F59" s="71"/>
      <c r="G59" s="13"/>
    </row>
    <row r="60" spans="1:7" ht="10.5" customHeight="1" x14ac:dyDescent="0.25">
      <c r="A60" s="13"/>
      <c r="B60" s="17"/>
      <c r="C60" s="17"/>
      <c r="D60" s="17"/>
      <c r="E60" s="17"/>
      <c r="F60" s="17"/>
      <c r="G60" s="13"/>
    </row>
    <row r="61" spans="1:7" ht="15.75" x14ac:dyDescent="0.25">
      <c r="A61" s="13"/>
      <c r="B61" s="28" t="s">
        <v>0</v>
      </c>
      <c r="C61" s="28" t="s">
        <v>1</v>
      </c>
      <c r="D61" s="28" t="s">
        <v>2</v>
      </c>
      <c r="E61" s="28" t="s">
        <v>3</v>
      </c>
      <c r="F61" s="28" t="s">
        <v>275</v>
      </c>
      <c r="G61" s="13"/>
    </row>
    <row r="62" spans="1:7" ht="15.75" x14ac:dyDescent="0.25">
      <c r="A62" s="13"/>
      <c r="B62" s="28" t="s">
        <v>5</v>
      </c>
      <c r="C62" s="72" t="s">
        <v>276</v>
      </c>
      <c r="D62" s="72"/>
      <c r="E62" s="72"/>
      <c r="F62" s="72"/>
      <c r="G62" s="13"/>
    </row>
    <row r="63" spans="1:7" ht="31.5" x14ac:dyDescent="0.25">
      <c r="A63" s="13"/>
      <c r="B63" s="30" t="s">
        <v>7</v>
      </c>
      <c r="C63" s="31" t="s">
        <v>277</v>
      </c>
      <c r="D63" s="32" t="s">
        <v>278</v>
      </c>
      <c r="E63" s="33" t="s">
        <v>297</v>
      </c>
      <c r="F63" s="34">
        <v>0.27</v>
      </c>
      <c r="G63" s="13"/>
    </row>
    <row r="64" spans="1:7" ht="20.25" customHeight="1" x14ac:dyDescent="0.25">
      <c r="A64" s="13"/>
      <c r="B64" s="73" t="s">
        <v>18</v>
      </c>
      <c r="C64" s="85" t="s">
        <v>280</v>
      </c>
      <c r="D64" s="32" t="s">
        <v>278</v>
      </c>
      <c r="E64" s="36"/>
      <c r="F64" s="75">
        <v>4.8499999999999996</v>
      </c>
      <c r="G64" s="13"/>
    </row>
    <row r="65" spans="1:7" ht="15.75" x14ac:dyDescent="0.25">
      <c r="A65" s="13"/>
      <c r="B65" s="74"/>
      <c r="C65" s="86"/>
      <c r="D65" s="32" t="s">
        <v>17</v>
      </c>
      <c r="E65" s="36" t="s">
        <v>300</v>
      </c>
      <c r="F65" s="76"/>
      <c r="G65" s="13"/>
    </row>
    <row r="66" spans="1:7" ht="31.5" x14ac:dyDescent="0.25">
      <c r="A66" s="13"/>
      <c r="B66" s="32" t="s">
        <v>160</v>
      </c>
      <c r="C66" s="31" t="s">
        <v>282</v>
      </c>
      <c r="D66" s="32" t="s">
        <v>9</v>
      </c>
      <c r="E66" s="32" t="s">
        <v>23</v>
      </c>
      <c r="F66" s="34">
        <f>F22</f>
        <v>4.05</v>
      </c>
      <c r="G66" s="13"/>
    </row>
    <row r="67" spans="1:7" ht="38.25" x14ac:dyDescent="0.25">
      <c r="A67" s="13"/>
      <c r="B67" s="32" t="s">
        <v>181</v>
      </c>
      <c r="C67" s="31" t="s">
        <v>283</v>
      </c>
      <c r="D67" s="32" t="s">
        <v>278</v>
      </c>
      <c r="E67" s="39" t="s">
        <v>317</v>
      </c>
      <c r="F67" s="34">
        <v>2.06</v>
      </c>
      <c r="G67" s="13"/>
    </row>
    <row r="68" spans="1:7" ht="15.75" x14ac:dyDescent="0.25">
      <c r="A68" s="13"/>
      <c r="B68" s="32" t="s">
        <v>191</v>
      </c>
      <c r="C68" s="31" t="s">
        <v>284</v>
      </c>
      <c r="D68" s="33" t="s">
        <v>285</v>
      </c>
      <c r="E68" s="32" t="s">
        <v>23</v>
      </c>
      <c r="F68" s="34">
        <v>0</v>
      </c>
      <c r="G68" s="13"/>
    </row>
    <row r="69" spans="1:7" ht="31.5" x14ac:dyDescent="0.25">
      <c r="A69" s="13"/>
      <c r="B69" s="40" t="s">
        <v>204</v>
      </c>
      <c r="C69" s="41" t="s">
        <v>286</v>
      </c>
      <c r="D69" s="42" t="s">
        <v>278</v>
      </c>
      <c r="E69" s="32" t="s">
        <v>23</v>
      </c>
      <c r="F69" s="28">
        <f>+SUM(F70,F71,F72)</f>
        <v>0</v>
      </c>
      <c r="G69" s="13"/>
    </row>
    <row r="70" spans="1:7" ht="63" hidden="1" x14ac:dyDescent="0.25">
      <c r="A70" s="13"/>
      <c r="B70" s="43" t="s">
        <v>287</v>
      </c>
      <c r="C70" s="44" t="s">
        <v>288</v>
      </c>
      <c r="D70" s="43" t="s">
        <v>278</v>
      </c>
      <c r="E70" s="38" t="s">
        <v>289</v>
      </c>
      <c r="F70" s="34">
        <v>0</v>
      </c>
      <c r="G70" s="13"/>
    </row>
    <row r="71" spans="1:7" ht="63" hidden="1" x14ac:dyDescent="0.25">
      <c r="A71" s="13"/>
      <c r="B71" s="43" t="s">
        <v>290</v>
      </c>
      <c r="C71" s="44" t="s">
        <v>288</v>
      </c>
      <c r="D71" s="43" t="s">
        <v>278</v>
      </c>
      <c r="E71" s="38" t="s">
        <v>289</v>
      </c>
      <c r="F71" s="34">
        <v>0</v>
      </c>
      <c r="G71" s="13"/>
    </row>
    <row r="72" spans="1:7" ht="63" hidden="1" x14ac:dyDescent="0.25">
      <c r="A72" s="13"/>
      <c r="B72" s="43" t="s">
        <v>291</v>
      </c>
      <c r="C72" s="44" t="s">
        <v>288</v>
      </c>
      <c r="D72" s="43" t="s">
        <v>278</v>
      </c>
      <c r="E72" s="38" t="s">
        <v>289</v>
      </c>
      <c r="F72" s="34">
        <v>0</v>
      </c>
      <c r="G72" s="13"/>
    </row>
    <row r="73" spans="1:7" ht="31.5" x14ac:dyDescent="0.25">
      <c r="A73" s="13"/>
      <c r="B73" s="40" t="s">
        <v>206</v>
      </c>
      <c r="C73" s="41" t="s">
        <v>292</v>
      </c>
      <c r="D73" s="40" t="s">
        <v>278</v>
      </c>
      <c r="E73" s="33" t="s">
        <v>23</v>
      </c>
      <c r="F73" s="57">
        <f>SUM(F63+F64+F69)</f>
        <v>5.1199999999999992</v>
      </c>
      <c r="G73" s="13"/>
    </row>
    <row r="74" spans="1:7" ht="31.5" x14ac:dyDescent="0.25">
      <c r="A74" s="13"/>
      <c r="B74" s="40" t="s">
        <v>208</v>
      </c>
      <c r="C74" s="41" t="s">
        <v>307</v>
      </c>
      <c r="D74" s="40" t="s">
        <v>278</v>
      </c>
      <c r="E74" s="32" t="s">
        <v>23</v>
      </c>
      <c r="F74" s="28">
        <f>+F73*1.21</f>
        <v>6.1951999999999989</v>
      </c>
      <c r="G74" s="13"/>
    </row>
    <row r="75" spans="1:7" ht="31.5" x14ac:dyDescent="0.25">
      <c r="A75" s="13"/>
      <c r="B75" s="40" t="s">
        <v>210</v>
      </c>
      <c r="C75" s="41" t="s">
        <v>293</v>
      </c>
      <c r="D75" s="40" t="s">
        <v>278</v>
      </c>
      <c r="E75" s="33" t="s">
        <v>23</v>
      </c>
      <c r="F75" s="55">
        <v>5.09</v>
      </c>
      <c r="G75" s="13"/>
    </row>
    <row r="76" spans="1:7" ht="31.5" x14ac:dyDescent="0.25">
      <c r="A76" s="13"/>
      <c r="B76" s="32" t="s">
        <v>212</v>
      </c>
      <c r="C76" s="31" t="s">
        <v>294</v>
      </c>
      <c r="D76" s="32" t="s">
        <v>216</v>
      </c>
      <c r="E76" s="32" t="s">
        <v>23</v>
      </c>
      <c r="F76" s="30">
        <f>((-F75 + F73)/F75)*100</f>
        <v>0.58939096267189317</v>
      </c>
      <c r="G76" s="13"/>
    </row>
    <row r="77" spans="1:7" ht="47.25" x14ac:dyDescent="0.25">
      <c r="A77" s="13"/>
      <c r="B77" s="32" t="s">
        <v>214</v>
      </c>
      <c r="C77" s="31" t="s">
        <v>295</v>
      </c>
      <c r="D77" s="77" t="s">
        <v>308</v>
      </c>
      <c r="E77" s="78"/>
      <c r="F77" s="79"/>
      <c r="G77" s="13"/>
    </row>
    <row r="78" spans="1:7" ht="15.75" thickBot="1" x14ac:dyDescent="0.3">
      <c r="A78" s="13"/>
      <c r="B78" s="14"/>
      <c r="C78" s="26"/>
      <c r="D78" s="13"/>
      <c r="E78" s="13"/>
      <c r="F78" s="13"/>
      <c r="G78" s="13"/>
    </row>
    <row r="79" spans="1:7" ht="15.75" thickBot="1" x14ac:dyDescent="0.3">
      <c r="A79" s="13"/>
      <c r="B79" s="69" t="s">
        <v>301</v>
      </c>
      <c r="C79" s="70"/>
      <c r="D79" s="70"/>
      <c r="E79" s="70"/>
      <c r="F79" s="71"/>
      <c r="G79" s="13"/>
    </row>
    <row r="80" spans="1:7" x14ac:dyDescent="0.25">
      <c r="A80" s="13"/>
      <c r="B80" s="17"/>
      <c r="C80" s="17"/>
      <c r="D80" s="17"/>
      <c r="E80" s="17"/>
      <c r="F80" s="17"/>
      <c r="G80" s="13"/>
    </row>
    <row r="81" spans="1:7" ht="15.75" x14ac:dyDescent="0.25">
      <c r="A81" s="13"/>
      <c r="B81" s="28" t="s">
        <v>0</v>
      </c>
      <c r="C81" s="28" t="s">
        <v>1</v>
      </c>
      <c r="D81" s="28" t="s">
        <v>2</v>
      </c>
      <c r="E81" s="28" t="s">
        <v>3</v>
      </c>
      <c r="F81" s="28" t="s">
        <v>275</v>
      </c>
      <c r="G81" s="13"/>
    </row>
    <row r="82" spans="1:7" ht="15.75" x14ac:dyDescent="0.25">
      <c r="A82" s="13"/>
      <c r="B82" s="28" t="s">
        <v>5</v>
      </c>
      <c r="C82" s="72" t="s">
        <v>276</v>
      </c>
      <c r="D82" s="72"/>
      <c r="E82" s="72"/>
      <c r="F82" s="72"/>
      <c r="G82" s="13"/>
    </row>
    <row r="83" spans="1:7" ht="31.5" x14ac:dyDescent="0.25">
      <c r="A83" s="13"/>
      <c r="B83" s="30" t="s">
        <v>7</v>
      </c>
      <c r="C83" s="31" t="s">
        <v>277</v>
      </c>
      <c r="D83" s="32" t="s">
        <v>278</v>
      </c>
      <c r="E83" s="33" t="s">
        <v>279</v>
      </c>
      <c r="F83" s="34">
        <v>0.27</v>
      </c>
      <c r="G83" s="13"/>
    </row>
    <row r="84" spans="1:7" ht="15.75" x14ac:dyDescent="0.25">
      <c r="A84" s="13"/>
      <c r="B84" s="73" t="s">
        <v>18</v>
      </c>
      <c r="C84" s="35" t="s">
        <v>280</v>
      </c>
      <c r="D84" s="32" t="s">
        <v>278</v>
      </c>
      <c r="E84" s="36"/>
      <c r="F84" s="75">
        <v>4.2300000000000004</v>
      </c>
      <c r="G84" s="13"/>
    </row>
    <row r="85" spans="1:7" ht="31.5" x14ac:dyDescent="0.25">
      <c r="A85" s="13"/>
      <c r="B85" s="74"/>
      <c r="C85" s="37"/>
      <c r="D85" s="32" t="s">
        <v>17</v>
      </c>
      <c r="E85" s="38" t="s">
        <v>309</v>
      </c>
      <c r="F85" s="76"/>
      <c r="G85" s="13"/>
    </row>
    <row r="86" spans="1:7" ht="31.5" x14ac:dyDescent="0.25">
      <c r="A86" s="13"/>
      <c r="B86" s="32" t="s">
        <v>160</v>
      </c>
      <c r="C86" s="31" t="s">
        <v>282</v>
      </c>
      <c r="D86" s="32" t="s">
        <v>9</v>
      </c>
      <c r="E86" s="32" t="s">
        <v>23</v>
      </c>
      <c r="F86" s="34">
        <f>F22</f>
        <v>4.05</v>
      </c>
      <c r="G86" s="13"/>
    </row>
    <row r="87" spans="1:7" ht="38.25" x14ac:dyDescent="0.25">
      <c r="A87" s="13"/>
      <c r="B87" s="32" t="s">
        <v>181</v>
      </c>
      <c r="C87" s="31" t="s">
        <v>283</v>
      </c>
      <c r="D87" s="32" t="s">
        <v>278</v>
      </c>
      <c r="E87" s="39" t="s">
        <v>317</v>
      </c>
      <c r="F87" s="34">
        <v>1.99</v>
      </c>
      <c r="G87" s="13"/>
    </row>
    <row r="88" spans="1:7" ht="38.25" x14ac:dyDescent="0.25">
      <c r="A88" s="13"/>
      <c r="B88" s="32" t="s">
        <v>191</v>
      </c>
      <c r="C88" s="31" t="s">
        <v>284</v>
      </c>
      <c r="D88" s="33" t="s">
        <v>285</v>
      </c>
      <c r="E88" s="56" t="s">
        <v>317</v>
      </c>
      <c r="F88" s="34">
        <v>3.27</v>
      </c>
      <c r="G88" s="13"/>
    </row>
    <row r="89" spans="1:7" ht="31.5" x14ac:dyDescent="0.25">
      <c r="A89" s="13"/>
      <c r="B89" s="40" t="s">
        <v>204</v>
      </c>
      <c r="C89" s="41" t="s">
        <v>286</v>
      </c>
      <c r="D89" s="42" t="s">
        <v>278</v>
      </c>
      <c r="E89" s="32" t="s">
        <v>23</v>
      </c>
      <c r="F89" s="28">
        <f>+SUM(F90,F91,F92)</f>
        <v>0</v>
      </c>
      <c r="G89" s="13"/>
    </row>
    <row r="90" spans="1:7" ht="63" hidden="1" x14ac:dyDescent="0.25">
      <c r="A90" s="13"/>
      <c r="B90" s="43" t="s">
        <v>287</v>
      </c>
      <c r="C90" s="44" t="s">
        <v>288</v>
      </c>
      <c r="D90" s="43" t="s">
        <v>278</v>
      </c>
      <c r="E90" s="38" t="s">
        <v>289</v>
      </c>
      <c r="F90" s="34">
        <v>0</v>
      </c>
      <c r="G90" s="13"/>
    </row>
    <row r="91" spans="1:7" ht="63" hidden="1" x14ac:dyDescent="0.25">
      <c r="A91" s="13"/>
      <c r="B91" s="43" t="s">
        <v>290</v>
      </c>
      <c r="C91" s="44" t="s">
        <v>288</v>
      </c>
      <c r="D91" s="43" t="s">
        <v>278</v>
      </c>
      <c r="E91" s="38" t="s">
        <v>289</v>
      </c>
      <c r="F91" s="34">
        <v>0</v>
      </c>
      <c r="G91" s="13"/>
    </row>
    <row r="92" spans="1:7" ht="63" hidden="1" x14ac:dyDescent="0.25">
      <c r="A92" s="13"/>
      <c r="B92" s="43" t="s">
        <v>291</v>
      </c>
      <c r="C92" s="44" t="s">
        <v>288</v>
      </c>
      <c r="D92" s="43" t="s">
        <v>278</v>
      </c>
      <c r="E92" s="38" t="s">
        <v>289</v>
      </c>
      <c r="F92" s="34">
        <v>0</v>
      </c>
      <c r="G92" s="13"/>
    </row>
    <row r="93" spans="1:7" ht="31.5" x14ac:dyDescent="0.25">
      <c r="A93" s="13"/>
      <c r="B93" s="40" t="s">
        <v>206</v>
      </c>
      <c r="C93" s="41" t="s">
        <v>292</v>
      </c>
      <c r="D93" s="40" t="s">
        <v>278</v>
      </c>
      <c r="E93" s="33" t="s">
        <v>23</v>
      </c>
      <c r="F93" s="57">
        <f>SUM(F83+F84+F89)</f>
        <v>4.5</v>
      </c>
      <c r="G93" s="13"/>
    </row>
    <row r="94" spans="1:7" ht="31.5" x14ac:dyDescent="0.25">
      <c r="A94" s="13"/>
      <c r="B94" s="40" t="s">
        <v>208</v>
      </c>
      <c r="C94" s="41" t="s">
        <v>303</v>
      </c>
      <c r="D94" s="40" t="s">
        <v>278</v>
      </c>
      <c r="E94" s="32" t="s">
        <v>23</v>
      </c>
      <c r="F94" s="28">
        <f>+F93*1.09</f>
        <v>4.9050000000000002</v>
      </c>
      <c r="G94" s="13"/>
    </row>
    <row r="95" spans="1:7" ht="31.5" x14ac:dyDescent="0.25">
      <c r="A95" s="13"/>
      <c r="B95" s="40" t="s">
        <v>210</v>
      </c>
      <c r="C95" s="41" t="s">
        <v>293</v>
      </c>
      <c r="D95" s="40" t="s">
        <v>278</v>
      </c>
      <c r="E95" s="33" t="s">
        <v>23</v>
      </c>
      <c r="F95" s="55">
        <v>4.47</v>
      </c>
      <c r="G95" s="13"/>
    </row>
    <row r="96" spans="1:7" ht="31.5" x14ac:dyDescent="0.25">
      <c r="A96" s="13"/>
      <c r="B96" s="32" t="s">
        <v>212</v>
      </c>
      <c r="C96" s="31" t="s">
        <v>294</v>
      </c>
      <c r="D96" s="32" t="s">
        <v>216</v>
      </c>
      <c r="E96" s="32" t="s">
        <v>23</v>
      </c>
      <c r="F96" s="30">
        <f>((-F95 + F93)/F95)*100</f>
        <v>0.67114093959732102</v>
      </c>
      <c r="G96" s="13"/>
    </row>
    <row r="97" spans="1:7" ht="47.25" x14ac:dyDescent="0.25">
      <c r="A97" s="13"/>
      <c r="B97" s="32" t="s">
        <v>214</v>
      </c>
      <c r="C97" s="31" t="s">
        <v>295</v>
      </c>
      <c r="D97" s="77" t="s">
        <v>308</v>
      </c>
      <c r="E97" s="78"/>
      <c r="F97" s="79"/>
      <c r="G97" s="13"/>
    </row>
    <row r="98" spans="1:7" ht="15.75" thickBot="1" x14ac:dyDescent="0.3">
      <c r="A98" s="13"/>
      <c r="B98" s="14"/>
      <c r="C98" s="26"/>
      <c r="D98" s="13"/>
      <c r="E98" s="13"/>
      <c r="F98" s="13"/>
      <c r="G98" s="13"/>
    </row>
    <row r="99" spans="1:7" ht="15.75" thickBot="1" x14ac:dyDescent="0.3">
      <c r="A99" s="13"/>
      <c r="B99" s="69" t="s">
        <v>302</v>
      </c>
      <c r="C99" s="70"/>
      <c r="D99" s="70"/>
      <c r="E99" s="70"/>
      <c r="F99" s="71"/>
      <c r="G99" s="13"/>
    </row>
    <row r="100" spans="1:7" x14ac:dyDescent="0.25">
      <c r="A100" s="13"/>
      <c r="B100" s="17"/>
      <c r="C100" s="17"/>
      <c r="D100" s="17"/>
      <c r="E100" s="17"/>
      <c r="F100" s="17"/>
      <c r="G100" s="13"/>
    </row>
    <row r="101" spans="1:7" ht="15.75" x14ac:dyDescent="0.25">
      <c r="A101" s="13"/>
      <c r="B101" s="28" t="s">
        <v>0</v>
      </c>
      <c r="C101" s="28" t="s">
        <v>1</v>
      </c>
      <c r="D101" s="28" t="s">
        <v>2</v>
      </c>
      <c r="E101" s="28" t="s">
        <v>3</v>
      </c>
      <c r="F101" s="28" t="s">
        <v>275</v>
      </c>
      <c r="G101" s="13"/>
    </row>
    <row r="102" spans="1:7" ht="15.75" x14ac:dyDescent="0.25">
      <c r="A102" s="13"/>
      <c r="B102" s="28" t="s">
        <v>5</v>
      </c>
      <c r="C102" s="72" t="s">
        <v>276</v>
      </c>
      <c r="D102" s="72"/>
      <c r="E102" s="72"/>
      <c r="F102" s="72"/>
      <c r="G102" s="13"/>
    </row>
    <row r="103" spans="1:7" ht="31.5" x14ac:dyDescent="0.25">
      <c r="A103" s="13"/>
      <c r="B103" s="30" t="s">
        <v>7</v>
      </c>
      <c r="C103" s="31" t="s">
        <v>277</v>
      </c>
      <c r="D103" s="32" t="s">
        <v>278</v>
      </c>
      <c r="E103" s="33" t="s">
        <v>297</v>
      </c>
      <c r="F103" s="34">
        <v>0.27</v>
      </c>
      <c r="G103" s="13"/>
    </row>
    <row r="104" spans="1:7" ht="15.75" x14ac:dyDescent="0.25">
      <c r="A104" s="13"/>
      <c r="B104" s="73" t="s">
        <v>18</v>
      </c>
      <c r="C104" s="35" t="s">
        <v>280</v>
      </c>
      <c r="D104" s="32" t="s">
        <v>278</v>
      </c>
      <c r="E104" s="38"/>
      <c r="F104" s="75">
        <v>4.3</v>
      </c>
      <c r="G104" s="13"/>
    </row>
    <row r="105" spans="1:7" ht="31.5" x14ac:dyDescent="0.25">
      <c r="A105" s="13"/>
      <c r="B105" s="74"/>
      <c r="C105" s="37"/>
      <c r="D105" s="32" t="s">
        <v>17</v>
      </c>
      <c r="E105" s="38" t="s">
        <v>310</v>
      </c>
      <c r="F105" s="76"/>
      <c r="G105" s="13"/>
    </row>
    <row r="106" spans="1:7" ht="31.5" x14ac:dyDescent="0.25">
      <c r="A106" s="13"/>
      <c r="B106" s="32" t="s">
        <v>160</v>
      </c>
      <c r="C106" s="31" t="s">
        <v>282</v>
      </c>
      <c r="D106" s="32" t="s">
        <v>9</v>
      </c>
      <c r="E106" s="33" t="s">
        <v>23</v>
      </c>
      <c r="F106" s="34">
        <f>F22</f>
        <v>4.05</v>
      </c>
      <c r="G106" s="13"/>
    </row>
    <row r="107" spans="1:7" ht="38.25" x14ac:dyDescent="0.25">
      <c r="A107" s="13"/>
      <c r="B107" s="32" t="s">
        <v>181</v>
      </c>
      <c r="C107" s="31" t="s">
        <v>283</v>
      </c>
      <c r="D107" s="32" t="s">
        <v>278</v>
      </c>
      <c r="E107" s="39" t="s">
        <v>317</v>
      </c>
      <c r="F107" s="34">
        <v>2.06</v>
      </c>
      <c r="G107" s="13"/>
    </row>
    <row r="108" spans="1:7" ht="38.25" x14ac:dyDescent="0.25">
      <c r="A108" s="13"/>
      <c r="B108" s="32" t="s">
        <v>191</v>
      </c>
      <c r="C108" s="51" t="s">
        <v>284</v>
      </c>
      <c r="D108" s="33" t="s">
        <v>285</v>
      </c>
      <c r="E108" s="39" t="s">
        <v>317</v>
      </c>
      <c r="F108" s="34">
        <v>3.27</v>
      </c>
      <c r="G108" s="13"/>
    </row>
    <row r="109" spans="1:7" ht="15.75" x14ac:dyDescent="0.25">
      <c r="A109" s="13"/>
      <c r="B109" s="40" t="s">
        <v>204</v>
      </c>
      <c r="C109" s="52" t="s">
        <v>286</v>
      </c>
      <c r="D109" s="42" t="s">
        <v>278</v>
      </c>
      <c r="E109" s="33" t="s">
        <v>23</v>
      </c>
      <c r="F109" s="28">
        <f>+SUM(F110,F111,F112)</f>
        <v>0</v>
      </c>
      <c r="G109" s="13"/>
    </row>
    <row r="110" spans="1:7" ht="63" hidden="1" x14ac:dyDescent="0.25">
      <c r="A110" s="13"/>
      <c r="B110" s="43" t="s">
        <v>287</v>
      </c>
      <c r="C110" s="44" t="s">
        <v>288</v>
      </c>
      <c r="D110" s="43" t="s">
        <v>278</v>
      </c>
      <c r="E110" s="38" t="s">
        <v>289</v>
      </c>
      <c r="F110" s="34">
        <v>0</v>
      </c>
      <c r="G110" s="13"/>
    </row>
    <row r="111" spans="1:7" ht="63" hidden="1" x14ac:dyDescent="0.25">
      <c r="A111" s="13"/>
      <c r="B111" s="43" t="s">
        <v>290</v>
      </c>
      <c r="C111" s="44" t="s">
        <v>288</v>
      </c>
      <c r="D111" s="43" t="s">
        <v>278</v>
      </c>
      <c r="E111" s="38" t="s">
        <v>289</v>
      </c>
      <c r="F111" s="34">
        <v>0</v>
      </c>
      <c r="G111" s="13"/>
    </row>
    <row r="112" spans="1:7" ht="63" hidden="1" x14ac:dyDescent="0.25">
      <c r="A112" s="13"/>
      <c r="B112" s="43" t="s">
        <v>291</v>
      </c>
      <c r="C112" s="44" t="s">
        <v>288</v>
      </c>
      <c r="D112" s="43" t="s">
        <v>278</v>
      </c>
      <c r="E112" s="38" t="s">
        <v>289</v>
      </c>
      <c r="F112" s="34">
        <v>0</v>
      </c>
      <c r="G112" s="13"/>
    </row>
    <row r="113" spans="1:7" ht="31.5" x14ac:dyDescent="0.25">
      <c r="A113" s="13"/>
      <c r="B113" s="40" t="s">
        <v>206</v>
      </c>
      <c r="C113" s="41" t="s">
        <v>292</v>
      </c>
      <c r="D113" s="40" t="s">
        <v>278</v>
      </c>
      <c r="E113" s="33" t="s">
        <v>23</v>
      </c>
      <c r="F113" s="57">
        <f>SUM(F103+F104+F109)</f>
        <v>4.57</v>
      </c>
      <c r="G113" s="13"/>
    </row>
    <row r="114" spans="1:7" ht="31.5" x14ac:dyDescent="0.25">
      <c r="A114" s="13"/>
      <c r="B114" s="40" t="s">
        <v>208</v>
      </c>
      <c r="C114" s="41" t="s">
        <v>303</v>
      </c>
      <c r="D114" s="40" t="s">
        <v>278</v>
      </c>
      <c r="E114" s="33" t="s">
        <v>23</v>
      </c>
      <c r="F114" s="28">
        <f>+F113*1.09</f>
        <v>4.9813000000000009</v>
      </c>
      <c r="G114" s="13"/>
    </row>
    <row r="115" spans="1:7" ht="31.5" x14ac:dyDescent="0.25">
      <c r="A115" s="13"/>
      <c r="B115" s="40" t="s">
        <v>208</v>
      </c>
      <c r="C115" s="41" t="s">
        <v>304</v>
      </c>
      <c r="D115" s="40" t="s">
        <v>278</v>
      </c>
      <c r="E115" s="33" t="s">
        <v>23</v>
      </c>
      <c r="F115" s="28">
        <f>+F113*1.21</f>
        <v>5.5297000000000001</v>
      </c>
      <c r="G115" s="13"/>
    </row>
    <row r="116" spans="1:7" ht="31.5" x14ac:dyDescent="0.25">
      <c r="A116" s="13"/>
      <c r="B116" s="40" t="s">
        <v>210</v>
      </c>
      <c r="C116" s="41" t="s">
        <v>293</v>
      </c>
      <c r="D116" s="40" t="s">
        <v>278</v>
      </c>
      <c r="E116" s="33" t="s">
        <v>23</v>
      </c>
      <c r="F116" s="55">
        <v>4.54</v>
      </c>
      <c r="G116" s="13"/>
    </row>
    <row r="117" spans="1:7" ht="15.75" x14ac:dyDescent="0.25">
      <c r="A117" s="13"/>
      <c r="B117" s="32" t="s">
        <v>212</v>
      </c>
      <c r="C117" s="51" t="s">
        <v>294</v>
      </c>
      <c r="D117" s="32" t="s">
        <v>216</v>
      </c>
      <c r="E117" s="32" t="s">
        <v>23</v>
      </c>
      <c r="F117" s="30">
        <f>((-F116 + F113)/F116)*100</f>
        <v>0.66079295154185569</v>
      </c>
      <c r="G117" s="13"/>
    </row>
    <row r="118" spans="1:7" ht="47.25" x14ac:dyDescent="0.25">
      <c r="A118" s="13"/>
      <c r="B118" s="32" t="s">
        <v>214</v>
      </c>
      <c r="C118" s="31" t="s">
        <v>295</v>
      </c>
      <c r="D118" s="77" t="s">
        <v>308</v>
      </c>
      <c r="E118" s="78"/>
      <c r="F118" s="79"/>
      <c r="G118" s="13"/>
    </row>
    <row r="119" spans="1:7" ht="15.75" thickBot="1" x14ac:dyDescent="0.3">
      <c r="A119" s="13"/>
      <c r="B119" s="14"/>
      <c r="C119" s="26"/>
      <c r="D119" s="13"/>
      <c r="E119" s="13"/>
      <c r="F119" s="13"/>
      <c r="G119" s="13"/>
    </row>
    <row r="120" spans="1:7" ht="15.75" thickBot="1" x14ac:dyDescent="0.3">
      <c r="A120" s="13"/>
      <c r="B120" s="69" t="s">
        <v>305</v>
      </c>
      <c r="C120" s="70"/>
      <c r="D120" s="70"/>
      <c r="E120" s="70"/>
      <c r="F120" s="71"/>
      <c r="G120" s="13"/>
    </row>
    <row r="121" spans="1:7" x14ac:dyDescent="0.25">
      <c r="A121" s="13"/>
      <c r="B121" s="17"/>
      <c r="C121" s="17"/>
      <c r="D121" s="17"/>
      <c r="E121" s="17"/>
      <c r="F121" s="17"/>
      <c r="G121" s="13"/>
    </row>
    <row r="122" spans="1:7" ht="15.75" x14ac:dyDescent="0.25">
      <c r="A122" s="13"/>
      <c r="B122" s="28" t="s">
        <v>0</v>
      </c>
      <c r="C122" s="28" t="s">
        <v>1</v>
      </c>
      <c r="D122" s="28" t="s">
        <v>2</v>
      </c>
      <c r="E122" s="28" t="s">
        <v>3</v>
      </c>
      <c r="F122" s="28" t="s">
        <v>275</v>
      </c>
      <c r="G122" s="13"/>
    </row>
    <row r="123" spans="1:7" ht="15.75" x14ac:dyDescent="0.25">
      <c r="A123" s="13"/>
      <c r="B123" s="28" t="s">
        <v>5</v>
      </c>
      <c r="C123" s="72" t="s">
        <v>276</v>
      </c>
      <c r="D123" s="72"/>
      <c r="E123" s="72"/>
      <c r="F123" s="72"/>
      <c r="G123" s="13"/>
    </row>
    <row r="124" spans="1:7" ht="31.5" x14ac:dyDescent="0.25">
      <c r="A124" s="13"/>
      <c r="B124" s="30" t="s">
        <v>7</v>
      </c>
      <c r="C124" s="31" t="s">
        <v>277</v>
      </c>
      <c r="D124" s="32" t="s">
        <v>278</v>
      </c>
      <c r="E124" s="33" t="s">
        <v>297</v>
      </c>
      <c r="F124" s="34">
        <v>0.27</v>
      </c>
      <c r="G124" s="13"/>
    </row>
    <row r="125" spans="1:7" ht="14.25" customHeight="1" x14ac:dyDescent="0.25">
      <c r="A125" s="13"/>
      <c r="B125" s="73" t="s">
        <v>18</v>
      </c>
      <c r="C125" s="35" t="s">
        <v>280</v>
      </c>
      <c r="D125" s="32" t="s">
        <v>278</v>
      </c>
      <c r="E125" s="36"/>
      <c r="F125" s="87">
        <v>4.18</v>
      </c>
      <c r="G125" s="13"/>
    </row>
    <row r="126" spans="1:7" ht="31.5" x14ac:dyDescent="0.25">
      <c r="A126" s="13"/>
      <c r="B126" s="74"/>
      <c r="C126" s="37"/>
      <c r="D126" s="32" t="s">
        <v>17</v>
      </c>
      <c r="E126" s="38" t="s">
        <v>306</v>
      </c>
      <c r="F126" s="88"/>
      <c r="G126" s="13"/>
    </row>
    <row r="127" spans="1:7" ht="31.5" x14ac:dyDescent="0.25">
      <c r="A127" s="13"/>
      <c r="B127" s="32" t="s">
        <v>160</v>
      </c>
      <c r="C127" s="31" t="s">
        <v>282</v>
      </c>
      <c r="D127" s="32" t="s">
        <v>9</v>
      </c>
      <c r="E127" s="32" t="s">
        <v>23</v>
      </c>
      <c r="F127" s="34">
        <f>F22</f>
        <v>4.05</v>
      </c>
      <c r="G127" s="13"/>
    </row>
    <row r="128" spans="1:7" ht="38.25" x14ac:dyDescent="0.25">
      <c r="A128" s="13"/>
      <c r="B128" s="32" t="s">
        <v>181</v>
      </c>
      <c r="C128" s="31" t="s">
        <v>283</v>
      </c>
      <c r="D128" s="32" t="s">
        <v>278</v>
      </c>
      <c r="E128" s="39" t="s">
        <v>317</v>
      </c>
      <c r="F128" s="34">
        <v>2.06</v>
      </c>
      <c r="G128" s="13"/>
    </row>
    <row r="129" spans="1:7" ht="38.25" x14ac:dyDescent="0.25">
      <c r="A129" s="13"/>
      <c r="B129" s="32" t="s">
        <v>191</v>
      </c>
      <c r="C129" s="31" t="s">
        <v>284</v>
      </c>
      <c r="D129" s="33" t="s">
        <v>285</v>
      </c>
      <c r="E129" s="39" t="s">
        <v>317</v>
      </c>
      <c r="F129" s="34">
        <v>3.27</v>
      </c>
      <c r="G129" s="13"/>
    </row>
    <row r="130" spans="1:7" ht="31.5" x14ac:dyDescent="0.25">
      <c r="A130" s="13"/>
      <c r="B130" s="40" t="s">
        <v>204</v>
      </c>
      <c r="C130" s="41" t="s">
        <v>286</v>
      </c>
      <c r="D130" s="40" t="s">
        <v>278</v>
      </c>
      <c r="E130" s="32" t="s">
        <v>23</v>
      </c>
      <c r="F130" s="28">
        <f>+SUM(F131,F132,F133)</f>
        <v>0</v>
      </c>
      <c r="G130" s="13"/>
    </row>
    <row r="131" spans="1:7" ht="63" hidden="1" x14ac:dyDescent="0.25">
      <c r="A131" s="13"/>
      <c r="B131" s="32" t="s">
        <v>287</v>
      </c>
      <c r="C131" s="44" t="s">
        <v>288</v>
      </c>
      <c r="D131" s="32" t="s">
        <v>278</v>
      </c>
      <c r="E131" s="38" t="s">
        <v>289</v>
      </c>
      <c r="F131" s="34">
        <v>0</v>
      </c>
      <c r="G131" s="13"/>
    </row>
    <row r="132" spans="1:7" ht="63" hidden="1" x14ac:dyDescent="0.25">
      <c r="A132" s="13"/>
      <c r="B132" s="32" t="s">
        <v>290</v>
      </c>
      <c r="C132" s="44" t="s">
        <v>288</v>
      </c>
      <c r="D132" s="32" t="s">
        <v>278</v>
      </c>
      <c r="E132" s="38" t="s">
        <v>289</v>
      </c>
      <c r="F132" s="34">
        <v>0</v>
      </c>
      <c r="G132" s="13"/>
    </row>
    <row r="133" spans="1:7" ht="63" hidden="1" x14ac:dyDescent="0.25">
      <c r="A133" s="13"/>
      <c r="B133" s="32" t="s">
        <v>291</v>
      </c>
      <c r="C133" s="44" t="s">
        <v>288</v>
      </c>
      <c r="D133" s="32" t="s">
        <v>278</v>
      </c>
      <c r="E133" s="38" t="s">
        <v>289</v>
      </c>
      <c r="F133" s="34">
        <v>0</v>
      </c>
      <c r="G133" s="13"/>
    </row>
    <row r="134" spans="1:7" ht="31.5" x14ac:dyDescent="0.25">
      <c r="A134" s="13"/>
      <c r="B134" s="40" t="s">
        <v>206</v>
      </c>
      <c r="C134" s="41" t="s">
        <v>292</v>
      </c>
      <c r="D134" s="40" t="s">
        <v>278</v>
      </c>
      <c r="E134" s="33" t="s">
        <v>23</v>
      </c>
      <c r="F134" s="28">
        <f>SUM(F124+F125+F130)</f>
        <v>4.4499999999999993</v>
      </c>
      <c r="G134" s="13"/>
    </row>
    <row r="135" spans="1:7" ht="31.5" x14ac:dyDescent="0.25">
      <c r="A135" s="13"/>
      <c r="B135" s="40" t="s">
        <v>208</v>
      </c>
      <c r="C135" s="41" t="s">
        <v>304</v>
      </c>
      <c r="D135" s="40" t="s">
        <v>278</v>
      </c>
      <c r="E135" s="32" t="s">
        <v>23</v>
      </c>
      <c r="F135" s="28">
        <f>+F134*1.21</f>
        <v>5.3844999999999992</v>
      </c>
      <c r="G135" s="13"/>
    </row>
    <row r="136" spans="1:7" ht="31.5" x14ac:dyDescent="0.25">
      <c r="A136" s="13"/>
      <c r="B136" s="40" t="s">
        <v>210</v>
      </c>
      <c r="C136" s="41" t="s">
        <v>293</v>
      </c>
      <c r="D136" s="40" t="s">
        <v>278</v>
      </c>
      <c r="E136" s="33" t="s">
        <v>23</v>
      </c>
      <c r="F136" s="89">
        <v>4.42</v>
      </c>
      <c r="G136" s="13"/>
    </row>
    <row r="137" spans="1:7" ht="31.5" x14ac:dyDescent="0.25">
      <c r="A137" s="13"/>
      <c r="B137" s="32" t="s">
        <v>212</v>
      </c>
      <c r="C137" s="31" t="s">
        <v>294</v>
      </c>
      <c r="D137" s="32" t="s">
        <v>216</v>
      </c>
      <c r="E137" s="32" t="s">
        <v>23</v>
      </c>
      <c r="F137" s="30">
        <f>((-F136 + F134)/F136)*100</f>
        <v>0.67873303167419363</v>
      </c>
      <c r="G137" s="13"/>
    </row>
    <row r="138" spans="1:7" ht="47.25" x14ac:dyDescent="0.25">
      <c r="A138" s="13"/>
      <c r="B138" s="32" t="s">
        <v>214</v>
      </c>
      <c r="C138" s="31" t="s">
        <v>295</v>
      </c>
      <c r="D138" s="77" t="s">
        <v>308</v>
      </c>
      <c r="E138" s="78"/>
      <c r="F138" s="79"/>
      <c r="G138" s="13"/>
    </row>
    <row r="139" spans="1:7" x14ac:dyDescent="0.25">
      <c r="A139" s="13"/>
      <c r="B139" s="14"/>
      <c r="C139" s="26"/>
      <c r="D139" s="13"/>
      <c r="E139" s="13"/>
      <c r="F139" s="13"/>
      <c r="G139" s="13"/>
    </row>
    <row r="140" spans="1:7" ht="63" customHeight="1" x14ac:dyDescent="0.25">
      <c r="A140" s="13"/>
      <c r="B140" s="24" t="s">
        <v>311</v>
      </c>
      <c r="C140" s="25" t="str">
        <f>ŠILUMA!C185</f>
        <v>Generalinis direktorius</v>
      </c>
      <c r="D140" s="84" t="s">
        <v>256</v>
      </c>
      <c r="E140" s="84"/>
      <c r="F140" s="25" t="str">
        <f>ŠILUMA!F185</f>
        <v>Zigmas Jurgutavičius</v>
      </c>
      <c r="G140" s="13"/>
    </row>
    <row r="141" spans="1:7" x14ac:dyDescent="0.25">
      <c r="A141" s="13"/>
      <c r="B141" s="14"/>
      <c r="C141" s="26"/>
      <c r="D141" s="13"/>
      <c r="E141" s="13"/>
      <c r="F141" s="13"/>
      <c r="G141" s="13"/>
    </row>
  </sheetData>
  <mergeCells count="42">
    <mergeCell ref="C62:F62"/>
    <mergeCell ref="D140:E140"/>
    <mergeCell ref="B120:F120"/>
    <mergeCell ref="C123:F123"/>
    <mergeCell ref="B125:B126"/>
    <mergeCell ref="F125:F126"/>
    <mergeCell ref="D138:F138"/>
    <mergeCell ref="D118:F118"/>
    <mergeCell ref="B64:B65"/>
    <mergeCell ref="F64:F65"/>
    <mergeCell ref="D77:F77"/>
    <mergeCell ref="B79:F79"/>
    <mergeCell ref="C82:F82"/>
    <mergeCell ref="B84:B85"/>
    <mergeCell ref="F84:F85"/>
    <mergeCell ref="C64:C65"/>
    <mergeCell ref="D97:F97"/>
    <mergeCell ref="B99:F99"/>
    <mergeCell ref="C102:F102"/>
    <mergeCell ref="B104:B105"/>
    <mergeCell ref="F104:F105"/>
    <mergeCell ref="B9:C9"/>
    <mergeCell ref="B10:C10"/>
    <mergeCell ref="B13:F13"/>
    <mergeCell ref="B59:F59"/>
    <mergeCell ref="C38:F38"/>
    <mergeCell ref="B40:B41"/>
    <mergeCell ref="F40:F41"/>
    <mergeCell ref="D54:F54"/>
    <mergeCell ref="B35:F35"/>
    <mergeCell ref="B15:F15"/>
    <mergeCell ref="C18:F18"/>
    <mergeCell ref="B20:B21"/>
    <mergeCell ref="F20:F21"/>
    <mergeCell ref="D33:F33"/>
    <mergeCell ref="B12:D12"/>
    <mergeCell ref="B8:C8"/>
    <mergeCell ref="E2:F2"/>
    <mergeCell ref="B4:C4"/>
    <mergeCell ref="B5:C5"/>
    <mergeCell ref="B6:C6"/>
    <mergeCell ref="B7:C7"/>
  </mergeCells>
  <hyperlinks>
    <hyperlink ref="F8" r:id="rId1" display="a_smirnova@visaginoenergija.lt"/>
  </hyperlinks>
  <pageMargins left="0.7" right="0.7" top="0.75" bottom="0.75" header="0.3" footer="0.3"/>
  <pageSetup paperSize="9" scale="62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ŠILUMA</vt:lpstr>
      <vt:lpstr>KARŠTAS_VANDUO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</dc:creator>
  <cp:lastModifiedBy>Viktorija</cp:lastModifiedBy>
  <cp:lastPrinted>2020-08-25T09:43:19Z</cp:lastPrinted>
  <dcterms:created xsi:type="dcterms:W3CDTF">2019-03-21T09:07:43Z</dcterms:created>
  <dcterms:modified xsi:type="dcterms:W3CDTF">2020-08-25T10:16:03Z</dcterms:modified>
</cp:coreProperties>
</file>