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D:\Desktop\Darbas\Ekonomika\GALIOJANČIOS KAINOS\2024\2024-05\"/>
    </mc:Choice>
  </mc:AlternateContent>
  <xr:revisionPtr revIDLastSave="0" documentId="13_ncr:1_{945A2D53-C000-45E4-B939-235F50C23F8D}" xr6:coauthVersionLast="47" xr6:coauthVersionMax="47" xr10:uidLastSave="{00000000-0000-0000-0000-000000000000}"/>
  <bookViews>
    <workbookView xWindow="-120" yWindow="-120" windowWidth="29040" windowHeight="15720" xr2:uid="{3B0155D0-EF75-492F-8AAC-2C55FD7DA8E8}"/>
  </bookViews>
  <sheets>
    <sheet name="22 priedas" sheetId="1" r:id="rId1"/>
    <sheet name="23 priedas" sheetId="2" r:id="rId2"/>
  </sheets>
  <definedNames>
    <definedName name="_xlnm.Print_Area" localSheetId="0">'22 priedas'!$B:$F</definedName>
    <definedName name="_xlnm.Print_Area" localSheetId="1">'23 priedas'!$B$1:$F$106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7" i="1" l="1"/>
  <c r="F23" i="1"/>
  <c r="F22" i="1"/>
  <c r="F25" i="1"/>
  <c r="F65" i="1" l="1"/>
  <c r="F62" i="1"/>
  <c r="G42" i="1" l="1"/>
  <c r="G43" i="1"/>
  <c r="G22" i="1" l="1"/>
  <c r="G27" i="1"/>
  <c r="G28" i="1"/>
  <c r="G25" i="1" l="1"/>
  <c r="F42" i="1" l="1"/>
  <c r="F21" i="1"/>
  <c r="F55" i="1"/>
  <c r="F49" i="2"/>
  <c r="F78" i="2" s="1"/>
  <c r="E104" i="2"/>
  <c r="C104" i="2"/>
  <c r="F43" i="1" l="1"/>
  <c r="G44" i="1"/>
  <c r="F52" i="1"/>
  <c r="F51" i="1" s="1"/>
  <c r="F11" i="2"/>
  <c r="F10" i="2"/>
  <c r="F9" i="2"/>
  <c r="F8" i="2"/>
  <c r="D13" i="2"/>
  <c r="D12" i="2"/>
  <c r="D8" i="2"/>
  <c r="D9" i="2"/>
  <c r="D10" i="2"/>
  <c r="D11" i="2"/>
  <c r="D7" i="2"/>
  <c r="E16" i="2"/>
  <c r="G24" i="1" l="1"/>
  <c r="F39" i="1" l="1"/>
  <c r="F47" i="1"/>
  <c r="F41" i="1"/>
  <c r="F57" i="1" s="1"/>
  <c r="F59" i="1" s="1"/>
  <c r="F26" i="2" l="1"/>
  <c r="F24" i="2" s="1"/>
  <c r="F37" i="2" s="1"/>
  <c r="F39" i="2" s="1"/>
  <c r="F81" i="2"/>
  <c r="F79" i="2" s="1"/>
  <c r="F92" i="2" s="1"/>
  <c r="F94" i="2" s="1"/>
  <c r="F60" i="1"/>
  <c r="F52" i="2"/>
  <c r="F50" i="2" s="1"/>
  <c r="F63" i="2" s="1"/>
  <c r="F65" i="2" l="1"/>
  <c r="F67" i="2"/>
</calcChain>
</file>

<file path=xl/sharedStrings.xml><?xml version="1.0" encoding="utf-8"?>
<sst xmlns="http://schemas.openxmlformats.org/spreadsheetml/2006/main" count="388" uniqueCount="173">
  <si>
    <t>Energetikos, geriamojo vandens tiekimo ir nuotekų tvarkymo, paviršinių nuotekų tvarkymo įmonių informacijos teikimo taisyklių</t>
  </si>
  <si>
    <t>22 priedas</t>
  </si>
  <si>
    <t>Duomenys apie ūkio subjektą:</t>
  </si>
  <si>
    <t>Duomenys apie kontaktinį asmenį:</t>
  </si>
  <si>
    <t>Pavadinimas</t>
  </si>
  <si>
    <t>V., pavardė</t>
  </si>
  <si>
    <t>Kodas</t>
  </si>
  <si>
    <t xml:space="preserve">Pareigos </t>
  </si>
  <si>
    <t>Buveinės adresas</t>
  </si>
  <si>
    <t xml:space="preserve">Telefonas </t>
  </si>
  <si>
    <t>Telefonas</t>
  </si>
  <si>
    <t>El. paštas</t>
  </si>
  <si>
    <t>Faksas</t>
  </si>
  <si>
    <t>Eil. Nr.</t>
  </si>
  <si>
    <t>Mato vnt.</t>
  </si>
  <si>
    <t>Rodiklis / pastaba</t>
  </si>
  <si>
    <t>Kainos</t>
  </si>
  <si>
    <t>1.</t>
  </si>
  <si>
    <t>ŠILUMOS (PRODUKTO) GAMYBOS (ĮSIGIJIMO) KAINOS DEDAMOSIOS</t>
  </si>
  <si>
    <t>1.1.</t>
  </si>
  <si>
    <r>
      <t xml:space="preserve">Šilumos (produkto) gamybos (įsigijimo) vienanarė kaina (kainos dedamosios) </t>
    </r>
    <r>
      <rPr>
        <i/>
        <sz val="12"/>
        <color rgb="FF000000"/>
        <rFont val="Times New Roman"/>
        <family val="1"/>
      </rPr>
      <t>(1.1.1 + 1.1.2)</t>
    </r>
  </si>
  <si>
    <t>ct/kWh</t>
  </si>
  <si>
    <t>1.1.1.</t>
  </si>
  <si>
    <t>vienanarės kainos pastovioji dedamoji</t>
  </si>
  <si>
    <t>1.1.2.</t>
  </si>
  <si>
    <t>vienanarės kainos kintamoji dedamoji</t>
  </si>
  <si>
    <t>formulė</t>
  </si>
  <si>
    <t>1.1.3.</t>
  </si>
  <si>
    <t>Vidutinė svertinė kuro kaina, taikoma šilumos kainos skaičiavime</t>
  </si>
  <si>
    <t>Eur/MWh</t>
  </si>
  <si>
    <r>
      <rPr>
        <sz val="11"/>
        <color theme="1"/>
        <rFont val="Calibri"/>
        <family val="2"/>
        <charset val="186"/>
        <scheme val="minor"/>
      </rPr>
      <t>2.1.3.1.</t>
    </r>
    <r>
      <rPr>
        <sz val="12"/>
        <color rgb="FF000000"/>
        <rFont val="Times New Roman"/>
        <family val="1"/>
      </rPr>
      <t xml:space="preserve"> 1.1.3.1.</t>
    </r>
  </si>
  <si>
    <t>Gamtinės dujos</t>
  </si>
  <si>
    <t>1.1.3.1.1.</t>
  </si>
  <si>
    <t>kuro kaina, taikoma šilumos kainos skaičiavimuose</t>
  </si>
  <si>
    <t>1.1.3.1.2.</t>
  </si>
  <si>
    <t>kuro kiekis, taikomas šilumos kainos skaičiavimuose</t>
  </si>
  <si>
    <t>MWh</t>
  </si>
  <si>
    <t>1.1.3.2.</t>
  </si>
  <si>
    <t>Medienos kilmės biokuras</t>
  </si>
  <si>
    <t>1.1.3.2.1.</t>
  </si>
  <si>
    <t>1.1.3.2.2.</t>
  </si>
  <si>
    <t>1.1.3.3.</t>
  </si>
  <si>
    <r>
      <t>Kuro rūšis</t>
    </r>
    <r>
      <rPr>
        <i/>
        <sz val="12"/>
        <color rgb="FF000000"/>
        <rFont val="Times New Roman"/>
        <family val="1"/>
      </rPr>
      <t xml:space="preserve"> (įvardinti)</t>
    </r>
  </si>
  <si>
    <t>1.1.3.3.1.</t>
  </si>
  <si>
    <t>1.1.3.3.2.</t>
  </si>
  <si>
    <t>kuro kiekis, taikomas šilumos kainos skaičiavime</t>
  </si>
  <si>
    <t>...</t>
  </si>
  <si>
    <t>1.1.4.</t>
  </si>
  <si>
    <t>Šilumos įsigijimo šilumos aukcione kaina taikoma šilumos kainos skaičiavime</t>
  </si>
  <si>
    <t>–</t>
  </si>
  <si>
    <t>1.2.</t>
  </si>
  <si>
    <t>Šilumos (produkto) gamybos (įsigijimo) dvinarė kaina (kainos dedamosios):</t>
  </si>
  <si>
    <t>1.2.1.</t>
  </si>
  <si>
    <r>
      <t>pastovioji kainos dalis (</t>
    </r>
    <r>
      <rPr>
        <i/>
        <sz val="12"/>
        <color rgb="FF000000"/>
        <rFont val="Times New Roman"/>
        <family val="1"/>
      </rPr>
      <t>mėnesio užmokestis</t>
    </r>
    <r>
      <rPr>
        <sz val="12"/>
        <color rgb="FF000000"/>
        <rFont val="Times New Roman"/>
        <family val="1"/>
      </rPr>
      <t>)</t>
    </r>
  </si>
  <si>
    <t>Eur/mėn./kW</t>
  </si>
  <si>
    <r>
      <t>T</t>
    </r>
    <r>
      <rPr>
        <sz val="11"/>
        <color theme="1"/>
        <rFont val="Calibri"/>
        <family val="2"/>
        <charset val="186"/>
        <scheme val="minor"/>
      </rPr>
      <t>H, MU</t>
    </r>
  </si>
  <si>
    <t>1.2.2.</t>
  </si>
  <si>
    <t>kintamoji kainos dalis</t>
  </si>
  <si>
    <r>
      <t>T</t>
    </r>
    <r>
      <rPr>
        <sz val="11"/>
        <color theme="1"/>
        <rFont val="Calibri"/>
        <family val="2"/>
        <charset val="186"/>
        <scheme val="minor"/>
      </rPr>
      <t>H, KD, dv</t>
    </r>
  </si>
  <si>
    <t>2.</t>
  </si>
  <si>
    <t>ŠILUMOS PERDAVIMO KAINOS DEDAMOSIOS</t>
  </si>
  <si>
    <t>2.1.</t>
  </si>
  <si>
    <r>
      <t>Šilumos perdavimo vienanarė kaina (</t>
    </r>
    <r>
      <rPr>
        <i/>
        <sz val="12"/>
        <color rgb="FF000000"/>
        <rFont val="Times New Roman"/>
        <family val="1"/>
      </rPr>
      <t>kainos dedamosios)</t>
    </r>
    <r>
      <rPr>
        <sz val="12"/>
        <color rgb="FF000000"/>
        <rFont val="Times New Roman"/>
        <family val="1"/>
      </rPr>
      <t xml:space="preserve"> </t>
    </r>
    <r>
      <rPr>
        <i/>
        <sz val="12"/>
        <color rgb="FF000000"/>
        <rFont val="Times New Roman"/>
        <family val="1"/>
      </rPr>
      <t>(2.1.1 + 2.1.2)</t>
    </r>
  </si>
  <si>
    <r>
      <t>T</t>
    </r>
    <r>
      <rPr>
        <sz val="11"/>
        <color theme="1"/>
        <rFont val="Calibri"/>
        <family val="2"/>
        <charset val="186"/>
        <scheme val="minor"/>
      </rPr>
      <t>HT</t>
    </r>
    <r>
      <rPr>
        <sz val="12"/>
        <color rgb="FF000000"/>
        <rFont val="Times New Roman"/>
        <family val="1"/>
      </rPr>
      <t xml:space="preserve"> = T</t>
    </r>
    <r>
      <rPr>
        <sz val="11"/>
        <color theme="1"/>
        <rFont val="Calibri"/>
        <family val="2"/>
        <charset val="186"/>
        <scheme val="minor"/>
      </rPr>
      <t xml:space="preserve">HT, PD </t>
    </r>
    <r>
      <rPr>
        <sz val="12"/>
        <color rgb="FF000000"/>
        <rFont val="Times New Roman"/>
        <family val="1"/>
      </rPr>
      <t>+ T</t>
    </r>
    <r>
      <rPr>
        <sz val="11"/>
        <color theme="1"/>
        <rFont val="Calibri"/>
        <family val="2"/>
        <charset val="186"/>
        <scheme val="minor"/>
      </rPr>
      <t>HT, KD</t>
    </r>
  </si>
  <si>
    <t>2.1.1.</t>
  </si>
  <si>
    <t>vienanarės šilumos perdavimo kainos pastovioji dedamoji</t>
  </si>
  <si>
    <r>
      <t>T</t>
    </r>
    <r>
      <rPr>
        <sz val="11"/>
        <color theme="1"/>
        <rFont val="Calibri"/>
        <family val="2"/>
        <charset val="186"/>
        <scheme val="minor"/>
      </rPr>
      <t>HT, PD</t>
    </r>
  </si>
  <si>
    <t>2.1.2.</t>
  </si>
  <si>
    <t>vienanarės šilumos perdavimo kainos kintamoji dedamoji</t>
  </si>
  <si>
    <r>
      <t>T</t>
    </r>
    <r>
      <rPr>
        <sz val="11"/>
        <color theme="1"/>
        <rFont val="Calibri"/>
        <family val="2"/>
        <charset val="186"/>
        <scheme val="minor"/>
      </rPr>
      <t>HT, KD</t>
    </r>
  </si>
  <si>
    <t>2.2.</t>
  </si>
  <si>
    <r>
      <t>Šilumos perdavimo dvinarė kaina (</t>
    </r>
    <r>
      <rPr>
        <i/>
        <sz val="12"/>
        <color rgb="FF000000"/>
        <rFont val="Times New Roman"/>
        <family val="1"/>
      </rPr>
      <t>kainos dedamosios</t>
    </r>
    <r>
      <rPr>
        <sz val="12"/>
        <color rgb="FF000000"/>
        <rFont val="Times New Roman"/>
        <family val="1"/>
      </rPr>
      <t>):</t>
    </r>
  </si>
  <si>
    <t>2.2.1.</t>
  </si>
  <si>
    <r>
      <t>pastovioji kainos dalis (</t>
    </r>
    <r>
      <rPr>
        <i/>
        <sz val="12"/>
        <color rgb="FF000000"/>
        <rFont val="Times New Roman"/>
        <family val="1"/>
      </rPr>
      <t>mėnesio užmokestis)</t>
    </r>
  </si>
  <si>
    <r>
      <t>T</t>
    </r>
    <r>
      <rPr>
        <sz val="11"/>
        <color theme="1"/>
        <rFont val="Calibri"/>
        <family val="2"/>
        <charset val="186"/>
        <scheme val="minor"/>
      </rPr>
      <t>HT, MU</t>
    </r>
  </si>
  <si>
    <t>2.2.2.</t>
  </si>
  <si>
    <r>
      <t>T</t>
    </r>
    <r>
      <rPr>
        <sz val="11"/>
        <color theme="1"/>
        <rFont val="Calibri"/>
        <family val="2"/>
        <charset val="186"/>
        <scheme val="minor"/>
      </rPr>
      <t>HT, KD, dv</t>
    </r>
  </si>
  <si>
    <t>3.</t>
  </si>
  <si>
    <t>MAŽMENINIO APTARNAVIMO KAINA (KAINOS DEDAMOSIOS)</t>
  </si>
  <si>
    <t>3.1.</t>
  </si>
  <si>
    <t>Mažmeninio aptarnavimo kaina vartotojams už suvartotą šilumos kiekį</t>
  </si>
  <si>
    <r>
      <t>T</t>
    </r>
    <r>
      <rPr>
        <sz val="11"/>
        <color theme="1"/>
        <rFont val="Calibri"/>
        <family val="2"/>
        <charset val="186"/>
        <scheme val="minor"/>
      </rPr>
      <t>HS, PD</t>
    </r>
  </si>
  <si>
    <t>3.2.</t>
  </si>
  <si>
    <r>
      <t xml:space="preserve">Mažmeninio aptarnavimo pastovus </t>
    </r>
    <r>
      <rPr>
        <i/>
        <sz val="12"/>
        <color rgb="FF000000"/>
        <rFont val="Times New Roman"/>
        <family val="1"/>
      </rPr>
      <t>(mėnesio</t>
    </r>
    <r>
      <rPr>
        <sz val="11"/>
        <color theme="1"/>
        <rFont val="Calibri"/>
        <family val="2"/>
        <charset val="186"/>
        <scheme val="minor"/>
      </rPr>
      <t>)</t>
    </r>
    <r>
      <rPr>
        <i/>
        <sz val="12"/>
        <color rgb="FF000000"/>
        <rFont val="Times New Roman"/>
        <family val="1"/>
      </rPr>
      <t xml:space="preserve"> užmokestis</t>
    </r>
    <r>
      <rPr>
        <b/>
        <i/>
        <sz val="12"/>
        <color rgb="FF000000"/>
        <rFont val="Times New Roman"/>
        <family val="1"/>
      </rPr>
      <t>)</t>
    </r>
  </si>
  <si>
    <r>
      <t>T</t>
    </r>
    <r>
      <rPr>
        <sz val="11"/>
        <color theme="1"/>
        <rFont val="Calibri"/>
        <family val="2"/>
        <charset val="186"/>
        <scheme val="minor"/>
      </rPr>
      <t>HS, MU</t>
    </r>
  </si>
  <si>
    <t>4.</t>
  </si>
  <si>
    <r>
      <t>NEPADENGTŲ SĄNAUDŲ IR (AR) PAPILDOMAI GAUTŲ PAJAMŲ DEDAMOJI</t>
    </r>
    <r>
      <rPr>
        <sz val="12"/>
        <color rgb="FF000000"/>
        <rFont val="Times New Roman"/>
        <family val="1"/>
      </rPr>
      <t xml:space="preserve"> </t>
    </r>
    <r>
      <rPr>
        <i/>
        <sz val="12"/>
        <color rgb="FF000000"/>
        <rFont val="Times New Roman"/>
        <family val="1"/>
      </rPr>
      <t>(4.1. + 4.2. + ...)</t>
    </r>
  </si>
  <si>
    <t>4.1.</t>
  </si>
  <si>
    <t>4.2.</t>
  </si>
  <si>
    <t>5.</t>
  </si>
  <si>
    <r>
      <t>APSKAIČIUOTA ŠILUMOS VIENANARĖ KAINA</t>
    </r>
    <r>
      <rPr>
        <i/>
        <sz val="12"/>
        <color rgb="FF000000"/>
        <rFont val="Times New Roman"/>
        <family val="1"/>
      </rPr>
      <t xml:space="preserve"> (1.1 + 2.1 + 3.1 + 4)</t>
    </r>
  </si>
  <si>
    <t>6.</t>
  </si>
  <si>
    <t>Subsidijos dydis</t>
  </si>
  <si>
    <r>
      <t>Savivaldybės sprendimas, kuriuo vadovaujantis taikoma subsidija ___________________                         (</t>
    </r>
    <r>
      <rPr>
        <i/>
        <sz val="12"/>
        <color rgb="FF000000"/>
        <rFont val="Times New Roman"/>
        <family val="1"/>
      </rPr>
      <t xml:space="preserve">įrašyti sprendimo datą ir numerį </t>
    </r>
    <r>
      <rPr>
        <sz val="12"/>
        <color rgb="FF000000"/>
        <rFont val="Times New Roman"/>
        <family val="1"/>
      </rPr>
      <t>)</t>
    </r>
  </si>
  <si>
    <t>7.</t>
  </si>
  <si>
    <r>
      <t>Galutinė šilumos vienanarė kaina (</t>
    </r>
    <r>
      <rPr>
        <b/>
        <i/>
        <sz val="12"/>
        <color rgb="FF000000"/>
        <rFont val="Times New Roman"/>
        <family val="1"/>
      </rPr>
      <t>be PVM</t>
    </r>
    <r>
      <rPr>
        <b/>
        <sz val="12"/>
        <color rgb="FF000000"/>
        <rFont val="Times New Roman"/>
        <family val="1"/>
      </rPr>
      <t>)</t>
    </r>
  </si>
  <si>
    <t>8.</t>
  </si>
  <si>
    <r>
      <t>Galutinė šilumos vienanarė kaina (</t>
    </r>
    <r>
      <rPr>
        <b/>
        <i/>
        <sz val="12"/>
        <color rgb="FF000000"/>
        <rFont val="Times New Roman"/>
        <family val="1"/>
      </rPr>
      <t>su PVM</t>
    </r>
    <r>
      <rPr>
        <b/>
        <sz val="12"/>
        <color rgb="FF000000"/>
        <rFont val="Times New Roman"/>
        <family val="1"/>
      </rPr>
      <t>)</t>
    </r>
  </si>
  <si>
    <t>9.</t>
  </si>
  <si>
    <t>Praėjusį mėnesį savuose šaltiniuose faktiškai pagamintas šilumos kiekis</t>
  </si>
  <si>
    <t>kWh</t>
  </si>
  <si>
    <t>10.</t>
  </si>
  <si>
    <t>Praėjusį mėnesį faktiškai į tinklą patiektas šilumos kiekis</t>
  </si>
  <si>
    <t>10.1.</t>
  </si>
  <si>
    <t>11.</t>
  </si>
  <si>
    <t>Praėjusį mėnesį faktiškai realizuotas šilumos kiekis</t>
  </si>
  <si>
    <t>11.1.</t>
  </si>
  <si>
    <t>12.</t>
  </si>
  <si>
    <t>Sprendimas, nutarimas ar ūkio subjekto įstatuose nustatytas dokumentas, kuriuo nustatytas šilumos gamybos ir (ar) tiekimo pajamų lygis</t>
  </si>
  <si>
    <r>
      <rPr>
        <b/>
        <sz val="11"/>
        <color theme="1"/>
        <rFont val="Times New Roman"/>
        <family val="1"/>
      </rPr>
      <t>Paaiškinimai:</t>
    </r>
    <r>
      <rPr>
        <sz val="11"/>
        <color theme="1"/>
        <rFont val="Times New Roman"/>
        <family val="1"/>
      </rPr>
      <t xml:space="preserve">
1. Žymėjimai, nurodyti 4 stulpelyje, atitinka Šilumos kainų nustatymo metodikos, patvirtintos Valstybinės energetikos reguliavimo tarybos 2009 m. liepos 8 d. nutarimu Nr. O3-96 „Dėl Šilumos kainų nustatymo metodikos“, nustatytus žymėjimus.
2. 4 stulpelio 1.1.2 eil., 2.1.2 eil. įrašomos šilumos kainos kintamųjų dedamųjų formulės, šilumos tiekėjo taikomos apskaičiuojant galutinę mėnesio šilumos kainą.
3. Esant poreikiui 4 stulpelyje nurodoma kaip apskaičiuota vidutinė svertinė kuro kaina atitinkamos kuro rūšies kaina ir kiekis, kitos prielaidos ir pan.
4. Lentelės 1.1.3 dalyje nurodoma galutinės šilumos kainos skaičiavimuose taikoma kuro kaina, apskaičiuota kaip CŠT sistemų, kuriose neveikia NŠG, ir šilumos poreikio piko pajėgumų užtikrinimo CŠT sistemose, kuriose veikia NŠG, vidutinė svertinė kuro kaina.
</t>
    </r>
  </si>
  <si>
    <t>Tvirtinu:</t>
  </si>
  <si>
    <t>________</t>
  </si>
  <si>
    <t>Pareigos</t>
  </si>
  <si>
    <t>Parašas</t>
  </si>
  <si>
    <t>Vardas, pavardė</t>
  </si>
  <si>
    <t>23 priedas</t>
  </si>
  <si>
    <t>Kainos / kiekiai</t>
  </si>
  <si>
    <t>KARŠTO VANDENS KAINOS DEDAMOSIOS:</t>
  </si>
  <si>
    <t>karšto vandens kainos pastovioji dedamoji</t>
  </si>
  <si>
    <r>
      <t>Eur/m</t>
    </r>
    <r>
      <rPr>
        <sz val="11"/>
        <color theme="1"/>
        <rFont val="Calibri"/>
        <family val="2"/>
        <charset val="186"/>
        <scheme val="minor"/>
      </rPr>
      <t>3</t>
    </r>
  </si>
  <si>
    <r>
      <t>T</t>
    </r>
    <r>
      <rPr>
        <sz val="11"/>
        <color theme="1"/>
        <rFont val="Calibri"/>
        <family val="2"/>
        <charset val="186"/>
        <scheme val="minor"/>
      </rPr>
      <t>kv pd</t>
    </r>
  </si>
  <si>
    <t>karšto vandens kainos kintamoji dedamoji</t>
  </si>
  <si>
    <r>
      <t>T</t>
    </r>
    <r>
      <rPr>
        <sz val="11"/>
        <color theme="1"/>
        <rFont val="Calibri"/>
        <family val="2"/>
        <charset val="186"/>
        <scheme val="minor"/>
      </rPr>
      <t>kv kd</t>
    </r>
  </si>
  <si>
    <t>Šilumos kaina, naudojama karšto vandens kainos skaičiavimuose</t>
  </si>
  <si>
    <t>-</t>
  </si>
  <si>
    <t>Geriamojo vandens tiekimo ir nuotekų tvarkymo paslaugų kaina</t>
  </si>
  <si>
    <t>Geriamojo vandens pardavimo kaina</t>
  </si>
  <si>
    <t>Eur/apsk. pr. per mėn.</t>
  </si>
  <si>
    <r>
      <t>PAPILDOMA DEDAMOJI</t>
    </r>
    <r>
      <rPr>
        <sz val="12"/>
        <color rgb="FF000000"/>
        <rFont val="Times New Roman"/>
        <family val="1"/>
      </rPr>
      <t xml:space="preserve"> (5.1. + 5.2. + ...)</t>
    </r>
  </si>
  <si>
    <t>5.1.</t>
  </si>
  <si>
    <r>
      <t>Papildoma dedamoji dėl _____________________________ (</t>
    </r>
    <r>
      <rPr>
        <i/>
        <sz val="12"/>
        <color rgb="FF000000"/>
        <rFont val="Times New Roman"/>
        <family val="1"/>
      </rPr>
      <t>įrašyti</t>
    </r>
    <r>
      <rPr>
        <sz val="12"/>
        <color rgb="FF000000"/>
        <rFont val="Times New Roman"/>
        <family val="1"/>
      </rPr>
      <t>), nustatyta _____________________________ (</t>
    </r>
    <r>
      <rPr>
        <i/>
        <sz val="12"/>
        <color rgb="FF000000"/>
        <rFont val="Times New Roman"/>
        <family val="1"/>
      </rPr>
      <t>įrašyti nutarimo ar ūkio subjekto įstatuose nustatyto dokumento datą ir numerį</t>
    </r>
    <r>
      <rPr>
        <sz val="12"/>
        <color rgb="FF000000"/>
        <rFont val="Times New Roman"/>
        <family val="1"/>
      </rPr>
      <t>)</t>
    </r>
  </si>
  <si>
    <t>Taikymo laikotarpis nuo_________________                           (įrašyti laikotarpį)             iki_________________                                (įrašyti laikotarpį)</t>
  </si>
  <si>
    <t>5.2.</t>
  </si>
  <si>
    <t>Galutinė karšto vandens kaina</t>
  </si>
  <si>
    <r>
      <t>(</t>
    </r>
    <r>
      <rPr>
        <b/>
        <i/>
        <sz val="12"/>
        <color rgb="FF000000"/>
        <rFont val="Times New Roman"/>
        <family val="1"/>
      </rPr>
      <t>be PVM</t>
    </r>
    <r>
      <rPr>
        <b/>
        <sz val="12"/>
        <color rgb="FF000000"/>
        <rFont val="Times New Roman"/>
        <family val="1"/>
      </rPr>
      <t>)</t>
    </r>
    <r>
      <rPr>
        <sz val="12"/>
        <color rgb="FF000000"/>
        <rFont val="Times New Roman"/>
        <family val="1"/>
      </rPr>
      <t xml:space="preserve"> (1.1.+1.2.+5)</t>
    </r>
  </si>
  <si>
    <r>
      <t>(</t>
    </r>
    <r>
      <rPr>
        <b/>
        <i/>
        <sz val="12"/>
        <color rgb="FF000000"/>
        <rFont val="Times New Roman"/>
        <family val="1"/>
      </rPr>
      <t>su PVM)</t>
    </r>
  </si>
  <si>
    <t>Nutarimas ar ūkio subjekto įstatuose nustatytas dokumentas, kuriuo nustatytos karšto vandens kainos dedamosios</t>
  </si>
  <si>
    <r>
      <rPr>
        <b/>
        <sz val="11"/>
        <color theme="1"/>
        <rFont val="Times New Roman"/>
        <family val="1"/>
      </rPr>
      <t>Paaiškinimai:</t>
    </r>
    <r>
      <rPr>
        <sz val="11"/>
        <color theme="1"/>
        <rFont val="Times New Roman"/>
        <family val="1"/>
      </rPr>
      <t xml:space="preserve">
1. Žymėjimai, nurodyti 4 stulpelyje, atitinka Karšto vandens kainų nustatymo metodikos, patvirtintos Tarybos 2009 m. liepos 21 d. nutarimu Nr. O3-106, nustatytus žymėjimus.
2. 4 stulpelio 1.2. eil. įrašoma karšto vandens kainos kintamosios dedamosios formulė, nustatyta reguliuojančios institucijos nutarimu ar ūkio subjekto įstatuose nustatytu dokumentu.
3. 4 stulpelio 3 eil. nurodomas institucijos nutarimas, sprendimas ar ūkio subjekto įstatuose nustatytas dokumentas, kuriuo nustatytos geriamojo vandens tiekimo, nuotekų tvarkymo paslaugų ir pardavimo kainos.</t>
    </r>
  </si>
  <si>
    <t>UAB "Visagino energija"</t>
  </si>
  <si>
    <t>Taikos pr. 26A, p/d Nr. 3, 31002  Visaginas</t>
  </si>
  <si>
    <t>(8 386) 25 901</t>
  </si>
  <si>
    <t>(8 386) 60 860</t>
  </si>
  <si>
    <t>visagino_energija@visaginoenergija.lt</t>
  </si>
  <si>
    <t>Olga Lukjanova</t>
  </si>
  <si>
    <t>Ekonomikos skyriaus vadovė</t>
  </si>
  <si>
    <t>(8 386) 25 911</t>
  </si>
  <si>
    <t>o_lukjanova@visaginoenergija.lt</t>
  </si>
  <si>
    <t xml:space="preserve">ŠILUMOS KAINOS SKAIČIAVIMAS </t>
  </si>
  <si>
    <t xml:space="preserve">KARŠTO VANDENS KAINOS SKAIČIAVIMAS </t>
  </si>
  <si>
    <t>Generalinis direktorius</t>
  </si>
  <si>
    <t>Zigmas Jurgutavičius</t>
  </si>
  <si>
    <r>
      <t>T</t>
    </r>
    <r>
      <rPr>
        <sz val="11"/>
        <color theme="1"/>
        <rFont val="Times New Roman"/>
        <family val="1"/>
        <charset val="186"/>
      </rPr>
      <t>H, PD</t>
    </r>
  </si>
  <si>
    <r>
      <t>T</t>
    </r>
    <r>
      <rPr>
        <sz val="11"/>
        <color theme="1"/>
        <rFont val="Times New Roman"/>
        <family val="1"/>
        <charset val="186"/>
      </rPr>
      <t>H, KD</t>
    </r>
  </si>
  <si>
    <r>
      <t>T</t>
    </r>
    <r>
      <rPr>
        <sz val="11"/>
        <color theme="1"/>
        <rFont val="Times New Roman"/>
        <family val="1"/>
        <charset val="186"/>
      </rPr>
      <t xml:space="preserve">H </t>
    </r>
    <r>
      <rPr>
        <sz val="11"/>
        <color rgb="FF000000"/>
        <rFont val="Times New Roman"/>
        <family val="1"/>
        <charset val="186"/>
      </rPr>
      <t>= T</t>
    </r>
    <r>
      <rPr>
        <sz val="11"/>
        <color theme="1"/>
        <rFont val="Times New Roman"/>
        <family val="1"/>
        <charset val="186"/>
      </rPr>
      <t>H, PD</t>
    </r>
    <r>
      <rPr>
        <sz val="11"/>
        <color rgb="FF000000"/>
        <rFont val="Times New Roman"/>
        <family val="1"/>
        <charset val="186"/>
      </rPr>
      <t xml:space="preserve"> + T</t>
    </r>
    <r>
      <rPr>
        <sz val="11"/>
        <color theme="1"/>
        <rFont val="Times New Roman"/>
        <family val="1"/>
        <charset val="186"/>
      </rPr>
      <t>H, KD</t>
    </r>
  </si>
  <si>
    <t>Gamtinių dujų kuro kaina, taikoma šilumos kainos skaičiavimuose</t>
  </si>
  <si>
    <t>Gamtinių dujų kuro kiekis, taikomas šilumos kainos skaičiavimuose</t>
  </si>
  <si>
    <t>Papildoma dedamoji dėl papildomai gautų pajamų dalyvaujant šilumos aukcione, dėl šilumos kainoje įskaitytų ir faktiškai patirtų sąnaudų kurui įsigyti neatitikties, dėl šilumos kainoje įskaitytų ir faktiškai patirtų sąnaudų elektros energijai technologinėms reikmėms įsigyti neatitikties (2632,21 tūkst. Eur), nustatyta Visagino savivaldybės tarybos 2024 m. sausio 26 d. sprendimu Nr.TS-18</t>
  </si>
  <si>
    <t>Taikymo laikotarpis nuo (2024-03-01) iki (2025-02-28)</t>
  </si>
  <si>
    <t>Papildoma dedamoji dėl nesusigrąžintų mokestinių įsipareigojimų sąnaudų sumą (11,49 tūkst. Eur), nustatyta Visagino savivaldybės tarybos 2024 m. sausio 26 d. sprendimu Nr.TS-18</t>
  </si>
  <si>
    <r>
      <t xml:space="preserve">Savivaldybė </t>
    </r>
    <r>
      <rPr>
        <i/>
        <sz val="12"/>
        <color rgb="FF000000"/>
        <rFont val="Times New Roman"/>
        <family val="1"/>
      </rPr>
      <t>(Visagino sav.)</t>
    </r>
  </si>
  <si>
    <t>Visagino savivaldybės tarybos 2024 m. sausio 26 d. sprendimas Nr.TS-18</t>
  </si>
  <si>
    <t>Karšto vandens kainos skaičiavimas (esant uždarai sistemai, daugiabučių namų vartotojams)</t>
  </si>
  <si>
    <t>Valstybinė energetikos reguliavimo taryba 2023 m. gruodžio 28 d. nutarimas Nr. O3E-1896</t>
  </si>
  <si>
    <t>(52,57 x Tš) + (1,03 x Tgv) + (0,016  x Tgv pard)</t>
  </si>
  <si>
    <t xml:space="preserve">Valstybės energetikos reguliavimo tarnybos 2023 m. gegužės 26 d. nutarimu Nr.O3E-681 </t>
  </si>
  <si>
    <t>Visagino savivaldybės tarybos 2020 m. lapkričio 20 d. sprendimas Nr. TS-256</t>
  </si>
  <si>
    <t>Karšto vandens kainos skaičiavimas (esant uždarai sistemai, kitiems daugiabučių namų vartotojams - įmonėms, organizacijoms)</t>
  </si>
  <si>
    <t>Karšto vandens kainos skaičiavimas (esant uždarai sistemai, kitiems vartotojams)</t>
  </si>
  <si>
    <t>(51 x Tš) + (1,00 x Tgv) + (0,016 x Tgv pard)</t>
  </si>
  <si>
    <t>T H,KD = (2 508 + (32 557,44 × pF + 539 213 × pE + 5 812 × pW + 156 060 432 × pHP))*100 / 189 379 991</t>
  </si>
  <si>
    <t xml:space="preserve"> THT,KD = (540 301 × pE + 15 272 × pW + 26 550 262× RH) / 163 674 587</t>
  </si>
  <si>
    <t>2024 METŲ BIRŽELIO MĖNESIUI</t>
  </si>
  <si>
    <t>2024 m. balandžio mėn.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</si>
</sst>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charset val="186"/>
      <scheme val="minor"/>
    </font>
    <font>
      <sz val="11"/>
      <color theme="1"/>
      <name val="Calibri"/>
      <family val="2"/>
      <charset val="186"/>
      <scheme val="minor"/>
    </font>
    <font>
      <sz val="12"/>
      <color theme="1"/>
      <name val="Times New Roman"/>
      <family val="1"/>
    </font>
    <font>
      <sz val="11"/>
      <color theme="1"/>
      <name val="Times New Roman"/>
      <family val="1"/>
    </font>
    <font>
      <b/>
      <sz val="12"/>
      <color rgb="FF000000"/>
      <name val="Times New Roman"/>
      <family val="1"/>
    </font>
    <font>
      <b/>
      <sz val="12"/>
      <color theme="1"/>
      <name val="Times New Roman"/>
      <family val="1"/>
    </font>
    <font>
      <sz val="12"/>
      <color rgb="FF000000"/>
      <name val="Times New Roman"/>
      <family val="1"/>
    </font>
    <font>
      <i/>
      <sz val="12"/>
      <color rgb="FF000000"/>
      <name val="Times New Roman"/>
      <family val="1"/>
    </font>
    <font>
      <b/>
      <i/>
      <sz val="12"/>
      <color rgb="FF000000"/>
      <name val="Times New Roman"/>
      <family val="1"/>
    </font>
    <font>
      <b/>
      <sz val="11"/>
      <color theme="1"/>
      <name val="Times New Roman"/>
      <family val="1"/>
    </font>
    <font>
      <sz val="10"/>
      <color theme="1"/>
      <name val="Times New Roman"/>
      <family val="1"/>
    </font>
    <font>
      <sz val="10"/>
      <name val="Times New Roman"/>
      <family val="1"/>
      <charset val="186"/>
    </font>
    <font>
      <u/>
      <sz val="11"/>
      <color theme="10"/>
      <name val="Calibri"/>
      <family val="2"/>
      <charset val="186"/>
      <scheme val="minor"/>
    </font>
    <font>
      <sz val="11"/>
      <color theme="1"/>
      <name val="Calibri"/>
      <family val="2"/>
      <scheme val="minor"/>
    </font>
    <font>
      <sz val="11"/>
      <color theme="1"/>
      <name val="Times New Roman"/>
      <family val="1"/>
      <charset val="186"/>
    </font>
    <font>
      <sz val="12"/>
      <color theme="1"/>
      <name val="Times New Roman"/>
      <family val="1"/>
      <charset val="186"/>
    </font>
    <font>
      <sz val="10"/>
      <color theme="1"/>
      <name val="Times New Roman"/>
      <family val="1"/>
      <charset val="186"/>
    </font>
    <font>
      <b/>
      <sz val="12"/>
      <color theme="1"/>
      <name val="Times New Roman"/>
      <family val="1"/>
      <charset val="186"/>
    </font>
    <font>
      <sz val="12"/>
      <color rgb="FF000000"/>
      <name val="Times New Roman"/>
      <family val="1"/>
      <charset val="186"/>
    </font>
    <font>
      <sz val="11"/>
      <color rgb="FF000000"/>
      <name val="Times New Roman"/>
      <family val="1"/>
      <charset val="186"/>
    </font>
    <font>
      <b/>
      <sz val="11"/>
      <name val="Times New Roman"/>
      <family val="1"/>
      <charset val="186"/>
    </font>
    <font>
      <sz val="11"/>
      <color theme="0"/>
      <name val="Calibri"/>
      <family val="2"/>
      <charset val="186"/>
      <scheme val="minor"/>
    </font>
    <font>
      <sz val="11"/>
      <color theme="0"/>
      <name val="Times New Roman"/>
      <family val="1"/>
      <charset val="186"/>
    </font>
    <font>
      <sz val="10"/>
      <color theme="0"/>
      <name val="Times New Roman"/>
      <family val="1"/>
      <charset val="186"/>
    </font>
  </fonts>
  <fills count="3">
    <fill>
      <patternFill patternType="none"/>
    </fill>
    <fill>
      <patternFill patternType="gray125"/>
    </fill>
    <fill>
      <patternFill patternType="solid">
        <fgColor theme="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thin">
        <color indexed="64"/>
      </bottom>
      <diagonal/>
    </border>
    <border>
      <left style="medium">
        <color rgb="FFFFFFFF"/>
      </left>
      <right/>
      <top style="medium">
        <color rgb="FFFFFFFF"/>
      </top>
      <bottom style="medium">
        <color rgb="FFFFFFFF"/>
      </bottom>
      <diagonal/>
    </border>
    <border>
      <left/>
      <right/>
      <top style="medium">
        <color rgb="FFFFFFFF"/>
      </top>
      <bottom style="medium">
        <color rgb="FFFFFFFF"/>
      </bottom>
      <diagonal/>
    </border>
    <border>
      <left/>
      <right style="medium">
        <color rgb="FFFFFFFF"/>
      </right>
      <top style="medium">
        <color rgb="FFFFFFFF"/>
      </top>
      <bottom style="medium">
        <color rgb="FFFFFFFF"/>
      </bottom>
      <diagonal/>
    </border>
  </borders>
  <cellStyleXfs count="4">
    <xf numFmtId="0" fontId="0" fillId="0" borderId="0"/>
    <xf numFmtId="0" fontId="1" fillId="0" borderId="0"/>
    <xf numFmtId="0" fontId="12" fillId="0" borderId="0" applyNumberFormat="0" applyFill="0" applyBorder="0" applyAlignment="0" applyProtection="0"/>
    <xf numFmtId="0" fontId="13" fillId="0" borderId="0"/>
  </cellStyleXfs>
  <cellXfs count="157">
    <xf numFmtId="0" fontId="0" fillId="0" borderId="0" xfId="0"/>
    <xf numFmtId="0" fontId="1" fillId="2" borderId="0" xfId="1" applyFill="1"/>
    <xf numFmtId="0" fontId="1" fillId="2" borderId="0" xfId="1" applyFill="1" applyAlignment="1">
      <alignment wrapText="1"/>
    </xf>
    <xf numFmtId="0" fontId="1" fillId="2" borderId="1" xfId="1" applyFill="1" applyBorder="1" applyAlignment="1">
      <alignment wrapText="1"/>
    </xf>
    <xf numFmtId="0" fontId="2" fillId="2" borderId="1" xfId="1" applyFont="1" applyFill="1" applyBorder="1" applyAlignment="1">
      <alignment vertical="center" wrapText="1"/>
    </xf>
    <xf numFmtId="0" fontId="5" fillId="2" borderId="2" xfId="1" applyFont="1" applyFill="1" applyBorder="1" applyAlignment="1">
      <alignment horizontal="center" vertical="center"/>
    </xf>
    <xf numFmtId="0" fontId="4" fillId="2" borderId="3" xfId="1" applyFont="1" applyFill="1" applyBorder="1" applyAlignment="1">
      <alignment horizontal="center" vertical="center"/>
    </xf>
    <xf numFmtId="0" fontId="4"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2" borderId="7" xfId="1" applyFont="1" applyFill="1" applyBorder="1" applyAlignment="1">
      <alignment horizontal="center" vertical="center"/>
    </xf>
    <xf numFmtId="0" fontId="4" fillId="2" borderId="2" xfId="1" applyFont="1" applyFill="1" applyBorder="1" applyAlignment="1">
      <alignment horizontal="center" vertical="center"/>
    </xf>
    <xf numFmtId="0" fontId="4" fillId="2" borderId="3" xfId="1" applyFont="1" applyFill="1" applyBorder="1" applyAlignment="1">
      <alignment vertical="center"/>
    </xf>
    <xf numFmtId="0" fontId="6" fillId="2" borderId="8" xfId="1" applyFont="1" applyFill="1" applyBorder="1" applyAlignment="1">
      <alignment horizontal="center" vertical="center"/>
    </xf>
    <xf numFmtId="0" fontId="6" fillId="2" borderId="9" xfId="1" applyFont="1" applyFill="1" applyBorder="1" applyAlignment="1">
      <alignment vertical="center" wrapText="1"/>
    </xf>
    <xf numFmtId="0" fontId="6" fillId="2" borderId="9" xfId="1" applyFont="1" applyFill="1" applyBorder="1" applyAlignment="1">
      <alignment horizontal="center" vertical="center"/>
    </xf>
    <xf numFmtId="0" fontId="2" fillId="2" borderId="10" xfId="1" applyFont="1" applyFill="1" applyBorder="1" applyAlignment="1">
      <alignment horizontal="center" vertical="center"/>
    </xf>
    <xf numFmtId="0" fontId="6" fillId="2" borderId="11" xfId="1" applyFont="1" applyFill="1" applyBorder="1" applyAlignment="1">
      <alignment horizontal="center" vertical="center"/>
    </xf>
    <xf numFmtId="0" fontId="6" fillId="2" borderId="1" xfId="1" applyFont="1" applyFill="1" applyBorder="1" applyAlignment="1">
      <alignment vertical="center"/>
    </xf>
    <xf numFmtId="0" fontId="6" fillId="2" borderId="1" xfId="1" applyFont="1" applyFill="1" applyBorder="1" applyAlignment="1">
      <alignment horizontal="center" vertical="center"/>
    </xf>
    <xf numFmtId="0" fontId="2" fillId="2" borderId="12" xfId="1" applyFont="1" applyFill="1" applyBorder="1" applyAlignment="1">
      <alignment horizontal="center" vertical="center"/>
    </xf>
    <xf numFmtId="0" fontId="2" fillId="2" borderId="1" xfId="1" applyFont="1" applyFill="1" applyBorder="1" applyAlignment="1">
      <alignment horizontal="center" vertical="center" wrapText="1"/>
    </xf>
    <xf numFmtId="0" fontId="6" fillId="2" borderId="1" xfId="1" applyFont="1" applyFill="1" applyBorder="1" applyAlignment="1">
      <alignment vertical="center" wrapText="1"/>
    </xf>
    <xf numFmtId="0" fontId="6" fillId="2" borderId="1" xfId="1" applyFont="1" applyFill="1" applyBorder="1" applyAlignment="1">
      <alignment horizontal="center" vertical="center" wrapText="1"/>
    </xf>
    <xf numFmtId="0" fontId="6" fillId="2" borderId="11" xfId="1" applyFont="1" applyFill="1" applyBorder="1" applyAlignment="1">
      <alignment horizontal="center" vertical="center" wrapText="1"/>
    </xf>
    <xf numFmtId="0" fontId="2" fillId="2" borderId="1" xfId="1" applyFont="1" applyFill="1" applyBorder="1" applyAlignment="1">
      <alignment horizontal="center" vertical="center"/>
    </xf>
    <xf numFmtId="0" fontId="2" fillId="2" borderId="12" xfId="1" applyFont="1" applyFill="1" applyBorder="1" applyAlignment="1">
      <alignment horizontal="center" vertical="center" wrapText="1"/>
    </xf>
    <xf numFmtId="0" fontId="6" fillId="2" borderId="16" xfId="1" applyFont="1" applyFill="1" applyBorder="1" applyAlignment="1">
      <alignment horizontal="center" vertical="center"/>
    </xf>
    <xf numFmtId="0" fontId="6" fillId="2" borderId="17" xfId="1" applyFont="1" applyFill="1" applyBorder="1" applyAlignment="1">
      <alignment vertical="center"/>
    </xf>
    <xf numFmtId="0" fontId="6" fillId="2" borderId="17" xfId="1" applyFont="1" applyFill="1" applyBorder="1" applyAlignment="1">
      <alignment horizontal="center" vertical="center"/>
    </xf>
    <xf numFmtId="0" fontId="6" fillId="2" borderId="19" xfId="1" applyFont="1" applyFill="1" applyBorder="1" applyAlignment="1">
      <alignment horizontal="center" vertical="center"/>
    </xf>
    <xf numFmtId="0" fontId="6" fillId="2" borderId="20" xfId="1" applyFont="1" applyFill="1" applyBorder="1" applyAlignment="1">
      <alignment vertical="center" wrapText="1"/>
    </xf>
    <xf numFmtId="0" fontId="6" fillId="2" borderId="20" xfId="1" applyFont="1" applyFill="1" applyBorder="1" applyAlignment="1">
      <alignment horizontal="center" vertical="center"/>
    </xf>
    <xf numFmtId="0" fontId="2" fillId="2" borderId="21" xfId="1" applyFont="1" applyFill="1" applyBorder="1" applyAlignment="1">
      <alignment horizontal="center" vertical="center"/>
    </xf>
    <xf numFmtId="0" fontId="4" fillId="2" borderId="3" xfId="1" applyFont="1" applyFill="1" applyBorder="1" applyAlignment="1">
      <alignment vertical="center" wrapText="1"/>
    </xf>
    <xf numFmtId="0" fontId="6" fillId="2" borderId="3" xfId="1" applyFont="1" applyFill="1" applyBorder="1" applyAlignment="1">
      <alignment horizontal="center" vertical="center" wrapText="1"/>
    </xf>
    <xf numFmtId="0" fontId="6" fillId="2" borderId="9" xfId="1" applyFont="1" applyFill="1" applyBorder="1" applyAlignment="1">
      <alignment horizontal="center" vertical="center" wrapText="1"/>
    </xf>
    <xf numFmtId="0" fontId="6" fillId="2" borderId="20" xfId="1" applyFont="1" applyFill="1" applyBorder="1" applyAlignment="1">
      <alignment horizontal="center" vertical="center" wrapText="1"/>
    </xf>
    <xf numFmtId="0" fontId="2" fillId="2" borderId="3" xfId="1" applyFont="1" applyFill="1" applyBorder="1" applyAlignment="1">
      <alignment horizontal="center" vertical="center"/>
    </xf>
    <xf numFmtId="0" fontId="4" fillId="2" borderId="8" xfId="1" applyFont="1" applyFill="1" applyBorder="1" applyAlignment="1">
      <alignment horizontal="center" vertical="center"/>
    </xf>
    <xf numFmtId="0" fontId="4" fillId="2" borderId="9" xfId="1" applyFont="1" applyFill="1" applyBorder="1" applyAlignment="1">
      <alignment vertical="center"/>
    </xf>
    <xf numFmtId="0" fontId="4" fillId="2" borderId="9" xfId="1" applyFont="1" applyFill="1" applyBorder="1" applyAlignment="1">
      <alignment horizontal="center" vertical="center"/>
    </xf>
    <xf numFmtId="0" fontId="5" fillId="2" borderId="10" xfId="1" applyFont="1" applyFill="1" applyBorder="1" applyAlignment="1">
      <alignment horizontal="center" vertical="center"/>
    </xf>
    <xf numFmtId="0" fontId="4" fillId="2" borderId="11" xfId="1" applyFont="1" applyFill="1" applyBorder="1" applyAlignment="1">
      <alignment horizontal="center" vertical="center"/>
    </xf>
    <xf numFmtId="0" fontId="4" fillId="2" borderId="1" xfId="1" applyFont="1" applyFill="1" applyBorder="1" applyAlignment="1">
      <alignment vertical="center"/>
    </xf>
    <xf numFmtId="0" fontId="4" fillId="2" borderId="1" xfId="1" applyFont="1" applyFill="1" applyBorder="1" applyAlignment="1">
      <alignment horizontal="center" vertical="center"/>
    </xf>
    <xf numFmtId="0" fontId="5" fillId="2" borderId="12" xfId="1" applyFont="1" applyFill="1" applyBorder="1" applyAlignment="1">
      <alignment horizontal="center" vertical="center"/>
    </xf>
    <xf numFmtId="0" fontId="6" fillId="2" borderId="17" xfId="1" applyFont="1" applyFill="1" applyBorder="1" applyAlignment="1">
      <alignment vertical="center" wrapText="1"/>
    </xf>
    <xf numFmtId="0" fontId="10" fillId="2" borderId="0" xfId="1" applyFont="1" applyFill="1" applyAlignment="1">
      <alignment horizontal="center" vertical="center" wrapText="1"/>
    </xf>
    <xf numFmtId="0" fontId="6" fillId="2" borderId="2" xfId="1" applyFont="1" applyFill="1" applyBorder="1" applyAlignment="1">
      <alignment horizontal="center" vertical="center"/>
    </xf>
    <xf numFmtId="0" fontId="6" fillId="2" borderId="3" xfId="1" applyFont="1" applyFill="1" applyBorder="1" applyAlignment="1">
      <alignment horizontal="center" vertical="center"/>
    </xf>
    <xf numFmtId="0" fontId="6" fillId="2" borderId="4" xfId="1" applyFont="1" applyFill="1" applyBorder="1" applyAlignment="1">
      <alignment horizontal="center" vertical="center"/>
    </xf>
    <xf numFmtId="0" fontId="2" fillId="2" borderId="20" xfId="1" applyFont="1" applyFill="1" applyBorder="1" applyAlignment="1">
      <alignment horizontal="center" vertical="center"/>
    </xf>
    <xf numFmtId="0" fontId="2" fillId="2" borderId="4" xfId="1" applyFont="1" applyFill="1" applyBorder="1" applyAlignment="1">
      <alignment horizontal="center" vertical="center"/>
    </xf>
    <xf numFmtId="0" fontId="4" fillId="2" borderId="24" xfId="1" applyFont="1" applyFill="1" applyBorder="1" applyAlignment="1">
      <alignment vertical="center"/>
    </xf>
    <xf numFmtId="0" fontId="4" fillId="2" borderId="1" xfId="1" applyFont="1" applyFill="1" applyBorder="1" applyAlignment="1">
      <alignment vertical="center" wrapText="1"/>
    </xf>
    <xf numFmtId="0" fontId="2" fillId="2" borderId="0" xfId="1" applyFont="1" applyFill="1" applyAlignment="1">
      <alignment horizontal="justify" vertical="center"/>
    </xf>
    <xf numFmtId="0" fontId="11" fillId="0" borderId="1" xfId="0" applyFont="1" applyBorder="1" applyAlignment="1">
      <alignment horizontal="left" vertical="center" wrapText="1"/>
    </xf>
    <xf numFmtId="0" fontId="1" fillId="0" borderId="1" xfId="2" applyFont="1" applyBorder="1" applyAlignment="1">
      <alignment vertical="center" wrapText="1"/>
    </xf>
    <xf numFmtId="0" fontId="12" fillId="0" borderId="1" xfId="2" applyBorder="1" applyAlignment="1">
      <alignment vertical="center" wrapText="1"/>
    </xf>
    <xf numFmtId="0" fontId="11" fillId="0" borderId="1" xfId="3" applyFont="1" applyBorder="1" applyAlignment="1">
      <alignment vertical="center" wrapText="1"/>
    </xf>
    <xf numFmtId="0" fontId="4" fillId="2" borderId="0" xfId="1" applyFont="1" applyFill="1" applyAlignment="1">
      <alignment vertical="center"/>
    </xf>
    <xf numFmtId="0" fontId="4" fillId="2" borderId="0" xfId="1" applyFont="1" applyFill="1" applyAlignment="1">
      <alignment horizontal="right" vertical="center"/>
    </xf>
    <xf numFmtId="0" fontId="14" fillId="2" borderId="0" xfId="1" applyFont="1" applyFill="1"/>
    <xf numFmtId="0" fontId="14" fillId="2" borderId="0" xfId="1" applyFont="1" applyFill="1" applyAlignment="1">
      <alignment wrapText="1"/>
    </xf>
    <xf numFmtId="0" fontId="15" fillId="2" borderId="0" xfId="1" applyFont="1" applyFill="1" applyAlignment="1">
      <alignment horizontal="right" vertical="center" indent="15"/>
    </xf>
    <xf numFmtId="0" fontId="16" fillId="2" borderId="1" xfId="1" applyFont="1" applyFill="1" applyBorder="1" applyAlignment="1">
      <alignment wrapText="1"/>
    </xf>
    <xf numFmtId="0" fontId="16" fillId="2" borderId="1" xfId="1" applyFont="1" applyFill="1" applyBorder="1" applyAlignment="1">
      <alignment vertical="center" wrapText="1"/>
    </xf>
    <xf numFmtId="0" fontId="16" fillId="2" borderId="0" xfId="1" applyFont="1" applyFill="1"/>
    <xf numFmtId="0" fontId="17" fillId="2" borderId="0" xfId="1" applyFont="1" applyFill="1" applyAlignment="1">
      <alignment horizontal="right" vertical="center"/>
    </xf>
    <xf numFmtId="0" fontId="17" fillId="2" borderId="0" xfId="1" applyFont="1" applyFill="1"/>
    <xf numFmtId="49" fontId="1" fillId="2" borderId="0" xfId="1" applyNumberFormat="1" applyFill="1" applyAlignment="1">
      <alignment wrapText="1"/>
    </xf>
    <xf numFmtId="0" fontId="10" fillId="2" borderId="26" xfId="1" applyFont="1" applyFill="1" applyBorder="1" applyAlignment="1">
      <alignment horizontal="center" vertical="center" wrapText="1"/>
    </xf>
    <xf numFmtId="0" fontId="14" fillId="2" borderId="26"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18" fillId="2" borderId="1" xfId="1" applyFont="1" applyFill="1" applyBorder="1" applyAlignment="1">
      <alignment horizontal="center" vertical="center"/>
    </xf>
    <xf numFmtId="0" fontId="19" fillId="2" borderId="9" xfId="1" applyFont="1" applyFill="1" applyBorder="1" applyAlignment="1">
      <alignment horizontal="center" vertical="center"/>
    </xf>
    <xf numFmtId="0" fontId="19" fillId="2" borderId="1" xfId="1" applyFont="1" applyFill="1" applyBorder="1" applyAlignment="1">
      <alignment horizontal="center" vertical="center"/>
    </xf>
    <xf numFmtId="2" fontId="2" fillId="2" borderId="12" xfId="1" applyNumberFormat="1" applyFont="1" applyFill="1" applyBorder="1" applyAlignment="1">
      <alignment horizontal="center" vertical="center"/>
    </xf>
    <xf numFmtId="2" fontId="2" fillId="2" borderId="18" xfId="1" applyNumberFormat="1" applyFont="1" applyFill="1" applyBorder="1" applyAlignment="1">
      <alignment horizontal="center" vertical="center"/>
    </xf>
    <xf numFmtId="2" fontId="2" fillId="2" borderId="10" xfId="1" applyNumberFormat="1" applyFont="1" applyFill="1" applyBorder="1" applyAlignment="1">
      <alignment horizontal="center" vertical="center"/>
    </xf>
    <xf numFmtId="0" fontId="6" fillId="2" borderId="1" xfId="1" applyFont="1" applyFill="1" applyBorder="1" applyAlignment="1">
      <alignment horizontal="left" vertical="center" wrapText="1"/>
    </xf>
    <xf numFmtId="2" fontId="15" fillId="2" borderId="10" xfId="1" applyNumberFormat="1" applyFont="1" applyFill="1" applyBorder="1" applyAlignment="1">
      <alignment horizontal="center" vertical="center"/>
    </xf>
    <xf numFmtId="2" fontId="15" fillId="2" borderId="12" xfId="1" applyNumberFormat="1" applyFont="1" applyFill="1" applyBorder="1" applyAlignment="1">
      <alignment horizontal="center" vertical="center"/>
    </xf>
    <xf numFmtId="2" fontId="5" fillId="2" borderId="4" xfId="1" applyNumberFormat="1" applyFont="1" applyFill="1" applyBorder="1" applyAlignment="1">
      <alignment horizontal="center" vertical="center"/>
    </xf>
    <xf numFmtId="2" fontId="5" fillId="2" borderId="12" xfId="1" applyNumberFormat="1" applyFont="1" applyFill="1" applyBorder="1" applyAlignment="1">
      <alignment horizontal="center" vertical="center"/>
    </xf>
    <xf numFmtId="0" fontId="15" fillId="2" borderId="12" xfId="1" applyFont="1" applyFill="1" applyBorder="1" applyAlignment="1">
      <alignment horizontal="center" vertical="center"/>
    </xf>
    <xf numFmtId="3" fontId="5" fillId="2" borderId="12" xfId="1" applyNumberFormat="1" applyFont="1" applyFill="1" applyBorder="1" applyAlignment="1">
      <alignment horizontal="center" vertical="center"/>
    </xf>
    <xf numFmtId="3" fontId="15" fillId="2" borderId="12" xfId="1" applyNumberFormat="1" applyFont="1" applyFill="1" applyBorder="1" applyAlignment="1">
      <alignment horizontal="center" vertical="center"/>
    </xf>
    <xf numFmtId="0" fontId="20" fillId="0" borderId="0" xfId="0" applyFont="1" applyAlignment="1">
      <alignment horizontal="left"/>
    </xf>
    <xf numFmtId="0" fontId="6" fillId="2" borderId="0" xfId="1" applyFont="1" applyFill="1" applyAlignment="1">
      <alignment horizontal="center" vertical="center"/>
    </xf>
    <xf numFmtId="0" fontId="6" fillId="2" borderId="0" xfId="1" applyFont="1" applyFill="1" applyAlignment="1">
      <alignment vertical="center" wrapText="1"/>
    </xf>
    <xf numFmtId="0" fontId="5" fillId="2" borderId="0" xfId="1" applyFont="1" applyFill="1" applyAlignment="1">
      <alignment horizontal="center" vertical="center"/>
    </xf>
    <xf numFmtId="0" fontId="2" fillId="2" borderId="20" xfId="1" applyFont="1" applyFill="1" applyBorder="1" applyAlignment="1">
      <alignment horizontal="center" vertical="center" wrapText="1"/>
    </xf>
    <xf numFmtId="0" fontId="2" fillId="2" borderId="21" xfId="1" applyFont="1" applyFill="1" applyBorder="1" applyAlignment="1">
      <alignment horizontal="center" vertical="center" wrapText="1"/>
    </xf>
    <xf numFmtId="2" fontId="2" fillId="2" borderId="21" xfId="1" applyNumberFormat="1" applyFont="1" applyFill="1" applyBorder="1" applyAlignment="1">
      <alignment horizontal="center" vertical="center"/>
    </xf>
    <xf numFmtId="0" fontId="16" fillId="2" borderId="0" xfId="1" applyFont="1" applyFill="1" applyAlignment="1">
      <alignment wrapText="1"/>
    </xf>
    <xf numFmtId="0" fontId="16" fillId="2" borderId="0" xfId="1" applyFont="1" applyFill="1" applyAlignment="1">
      <alignment horizontal="right" vertical="center" indent="15"/>
    </xf>
    <xf numFmtId="49" fontId="16" fillId="2" borderId="1" xfId="1" applyNumberFormat="1" applyFont="1" applyFill="1" applyBorder="1" applyAlignment="1">
      <alignment wrapText="1"/>
    </xf>
    <xf numFmtId="0" fontId="18" fillId="2" borderId="1" xfId="1" applyFont="1" applyFill="1" applyBorder="1" applyAlignment="1">
      <alignment vertical="center" wrapText="1"/>
    </xf>
    <xf numFmtId="0" fontId="18" fillId="2" borderId="1" xfId="1" applyFont="1" applyFill="1" applyBorder="1" applyAlignment="1">
      <alignment horizontal="center" vertical="center" wrapText="1"/>
    </xf>
    <xf numFmtId="2" fontId="18" fillId="2" borderId="12" xfId="1" applyNumberFormat="1" applyFont="1" applyFill="1" applyBorder="1" applyAlignment="1">
      <alignment horizontal="center" vertical="center"/>
    </xf>
    <xf numFmtId="0" fontId="15" fillId="2" borderId="1" xfId="1" applyFont="1" applyFill="1" applyBorder="1" applyAlignment="1">
      <alignment horizontal="center" vertical="center" wrapText="1"/>
    </xf>
    <xf numFmtId="2" fontId="18" fillId="2" borderId="13" xfId="1" applyNumberFormat="1" applyFont="1" applyFill="1" applyBorder="1" applyAlignment="1">
      <alignment horizontal="left" vertical="center"/>
    </xf>
    <xf numFmtId="2" fontId="18" fillId="2" borderId="14" xfId="1" applyNumberFormat="1" applyFont="1" applyFill="1" applyBorder="1" applyAlignment="1">
      <alignment horizontal="left" vertical="center"/>
    </xf>
    <xf numFmtId="2" fontId="18" fillId="2" borderId="15" xfId="1" applyNumberFormat="1" applyFont="1" applyFill="1" applyBorder="1" applyAlignment="1">
      <alignment horizontal="left" vertical="center"/>
    </xf>
    <xf numFmtId="0" fontId="1" fillId="2" borderId="12" xfId="1" applyFill="1" applyBorder="1" applyAlignment="1">
      <alignment vertical="center" wrapText="1"/>
    </xf>
    <xf numFmtId="0" fontId="15" fillId="2" borderId="1" xfId="1" applyFont="1" applyFill="1" applyBorder="1" applyAlignment="1">
      <alignment horizontal="center" vertical="center"/>
    </xf>
    <xf numFmtId="0" fontId="15" fillId="2" borderId="12" xfId="1" applyFont="1" applyFill="1" applyBorder="1" applyAlignment="1">
      <alignment horizontal="center" vertical="center" wrapText="1"/>
    </xf>
    <xf numFmtId="0" fontId="22" fillId="2" borderId="0" xfId="1" applyFont="1" applyFill="1"/>
    <xf numFmtId="0" fontId="23" fillId="2" borderId="0" xfId="1" applyFont="1" applyFill="1"/>
    <xf numFmtId="0" fontId="21" fillId="2" borderId="0" xfId="1" applyFont="1" applyFill="1"/>
    <xf numFmtId="0" fontId="6" fillId="2" borderId="1" xfId="1" applyFont="1" applyFill="1" applyBorder="1" applyAlignment="1">
      <alignment horizontal="center" vertical="center" wrapText="1"/>
    </xf>
    <xf numFmtId="0" fontId="5" fillId="2" borderId="17" xfId="1" applyFont="1" applyFill="1" applyBorder="1" applyAlignment="1">
      <alignment horizontal="center" vertical="center"/>
    </xf>
    <xf numFmtId="0" fontId="5" fillId="2" borderId="18" xfId="1" applyFont="1" applyFill="1" applyBorder="1" applyAlignment="1">
      <alignment horizontal="center" vertical="center"/>
    </xf>
    <xf numFmtId="0" fontId="3" fillId="2" borderId="22" xfId="1" applyFont="1" applyFill="1" applyBorder="1" applyAlignment="1">
      <alignment horizontal="left" vertical="top" wrapText="1"/>
    </xf>
    <xf numFmtId="0" fontId="3" fillId="2" borderId="0" xfId="1" applyFont="1" applyFill="1" applyAlignment="1">
      <alignment horizontal="left" vertical="top" wrapText="1"/>
    </xf>
    <xf numFmtId="0" fontId="2" fillId="2" borderId="0" xfId="1" applyFont="1" applyFill="1" applyAlignment="1">
      <alignment vertical="center" wrapText="1"/>
    </xf>
    <xf numFmtId="0" fontId="6" fillId="2" borderId="11" xfId="1" applyFont="1" applyFill="1" applyBorder="1" applyAlignment="1">
      <alignment horizontal="center" vertical="center"/>
    </xf>
    <xf numFmtId="0" fontId="6" fillId="2" borderId="1" xfId="1" applyFont="1" applyFill="1" applyBorder="1" applyAlignment="1">
      <alignment vertical="center" wrapText="1"/>
    </xf>
    <xf numFmtId="2" fontId="2" fillId="2" borderId="12" xfId="1" applyNumberFormat="1" applyFont="1" applyFill="1" applyBorder="1" applyAlignment="1">
      <alignment horizontal="center" vertical="center"/>
    </xf>
    <xf numFmtId="0" fontId="6" fillId="2" borderId="1" xfId="1" applyFont="1" applyFill="1" applyBorder="1" applyAlignment="1">
      <alignment vertical="center"/>
    </xf>
    <xf numFmtId="0" fontId="6" fillId="2" borderId="12" xfId="1" applyFont="1" applyFill="1" applyBorder="1" applyAlignment="1">
      <alignment vertical="center"/>
    </xf>
    <xf numFmtId="0" fontId="4" fillId="2" borderId="3" xfId="1" applyFont="1" applyFill="1" applyBorder="1" applyAlignment="1">
      <alignment vertical="center"/>
    </xf>
    <xf numFmtId="0" fontId="4" fillId="2" borderId="4" xfId="1" applyFont="1" applyFill="1" applyBorder="1" applyAlignment="1">
      <alignment vertical="center"/>
    </xf>
    <xf numFmtId="0" fontId="6" fillId="2" borderId="8" xfId="1" applyFont="1" applyFill="1" applyBorder="1" applyAlignment="1">
      <alignment horizontal="center" vertical="center"/>
    </xf>
    <xf numFmtId="0" fontId="6" fillId="2" borderId="9" xfId="1" applyFont="1" applyFill="1" applyBorder="1" applyAlignment="1">
      <alignment vertical="center" wrapText="1"/>
    </xf>
    <xf numFmtId="0" fontId="6" fillId="2" borderId="9" xfId="1" applyFont="1" applyFill="1" applyBorder="1" applyAlignment="1">
      <alignment horizontal="center" vertical="center"/>
    </xf>
    <xf numFmtId="0" fontId="6" fillId="2" borderId="1" xfId="1" applyFont="1" applyFill="1" applyBorder="1" applyAlignment="1">
      <alignment horizontal="center" vertical="center"/>
    </xf>
    <xf numFmtId="0" fontId="6" fillId="2" borderId="9" xfId="1" applyFont="1" applyFill="1" applyBorder="1" applyAlignment="1">
      <alignment horizontal="center" vertical="center" wrapText="1"/>
    </xf>
    <xf numFmtId="0" fontId="1" fillId="2" borderId="1" xfId="1" applyFill="1" applyBorder="1" applyAlignment="1">
      <alignment horizontal="center" vertical="center" wrapText="1"/>
    </xf>
    <xf numFmtId="2" fontId="15" fillId="2" borderId="10" xfId="1" applyNumberFormat="1" applyFont="1" applyFill="1" applyBorder="1" applyAlignment="1">
      <alignment horizontal="center" vertical="center"/>
    </xf>
    <xf numFmtId="2" fontId="15" fillId="2" borderId="12" xfId="1" applyNumberFormat="1" applyFont="1" applyFill="1" applyBorder="1" applyAlignment="1">
      <alignment horizontal="center" vertical="center"/>
    </xf>
    <xf numFmtId="0" fontId="18" fillId="2" borderId="13" xfId="1" applyFont="1" applyFill="1" applyBorder="1" applyAlignment="1">
      <alignment horizontal="left" vertical="center" wrapText="1"/>
    </xf>
    <xf numFmtId="0" fontId="18" fillId="2" borderId="14" xfId="1" applyFont="1" applyFill="1" applyBorder="1" applyAlignment="1">
      <alignment horizontal="left" vertical="center" wrapText="1"/>
    </xf>
    <xf numFmtId="0" fontId="18" fillId="2" borderId="15" xfId="1" applyFont="1" applyFill="1" applyBorder="1" applyAlignment="1">
      <alignment horizontal="left" vertical="center" wrapText="1"/>
    </xf>
    <xf numFmtId="0" fontId="3" fillId="2" borderId="1" xfId="1" applyFont="1" applyFill="1" applyBorder="1" applyAlignment="1">
      <alignment wrapText="1"/>
    </xf>
    <xf numFmtId="0" fontId="16" fillId="2" borderId="1" xfId="1" applyFont="1" applyFill="1" applyBorder="1" applyAlignment="1">
      <alignment wrapText="1"/>
    </xf>
    <xf numFmtId="0" fontId="15" fillId="2" borderId="0" xfId="1" applyFont="1" applyFill="1" applyAlignment="1">
      <alignment horizontal="left" vertical="center" wrapText="1"/>
    </xf>
    <xf numFmtId="0" fontId="14" fillId="2" borderId="0" xfId="1" applyFont="1" applyFill="1" applyAlignment="1">
      <alignment wrapText="1"/>
    </xf>
    <xf numFmtId="0" fontId="4" fillId="2" borderId="11" xfId="1" applyFont="1" applyFill="1" applyBorder="1" applyAlignment="1">
      <alignment horizontal="center" vertical="center"/>
    </xf>
    <xf numFmtId="0" fontId="4" fillId="2" borderId="1" xfId="1" applyFont="1" applyFill="1" applyBorder="1" applyAlignment="1">
      <alignment horizontal="center" vertical="center"/>
    </xf>
    <xf numFmtId="2" fontId="17" fillId="2" borderId="12" xfId="1" applyNumberFormat="1" applyFont="1" applyFill="1" applyBorder="1" applyAlignment="1">
      <alignment horizontal="center" vertical="center"/>
    </xf>
    <xf numFmtId="0" fontId="2" fillId="2" borderId="9" xfId="1" applyFont="1" applyFill="1" applyBorder="1" applyAlignment="1">
      <alignment horizontal="center" vertical="center" wrapText="1"/>
    </xf>
    <xf numFmtId="0" fontId="2" fillId="2" borderId="10" xfId="1" applyFont="1" applyFill="1" applyBorder="1" applyAlignment="1">
      <alignment horizontal="center" vertical="center"/>
    </xf>
    <xf numFmtId="0" fontId="2" fillId="2" borderId="12" xfId="1" applyFont="1" applyFill="1" applyBorder="1" applyAlignment="1">
      <alignment horizontal="center" vertical="center"/>
    </xf>
    <xf numFmtId="0" fontId="4" fillId="2" borderId="23" xfId="1" applyFont="1" applyFill="1" applyBorder="1" applyAlignment="1">
      <alignment horizontal="center" vertical="center"/>
    </xf>
    <xf numFmtId="0" fontId="4" fillId="2" borderId="24" xfId="1" applyFont="1" applyFill="1" applyBorder="1" applyAlignment="1">
      <alignment horizontal="center" vertical="center"/>
    </xf>
    <xf numFmtId="0" fontId="6" fillId="2" borderId="24" xfId="1" applyFont="1" applyFill="1" applyBorder="1" applyAlignment="1">
      <alignment horizontal="center" vertical="center"/>
    </xf>
    <xf numFmtId="0" fontId="17" fillId="2" borderId="25" xfId="1" applyFont="1" applyFill="1" applyBorder="1" applyAlignment="1">
      <alignment horizontal="center" vertical="center"/>
    </xf>
    <xf numFmtId="0" fontId="17" fillId="2" borderId="12" xfId="1" applyFont="1" applyFill="1" applyBorder="1" applyAlignment="1">
      <alignment horizontal="center" vertical="center"/>
    </xf>
    <xf numFmtId="0" fontId="20" fillId="0" borderId="27" xfId="0" applyFont="1" applyBorder="1" applyAlignment="1">
      <alignment horizontal="left"/>
    </xf>
    <xf numFmtId="0" fontId="20" fillId="0" borderId="28" xfId="0" applyFont="1" applyBorder="1" applyAlignment="1">
      <alignment horizontal="left"/>
    </xf>
    <xf numFmtId="0" fontId="20" fillId="0" borderId="29" xfId="0" applyFont="1" applyBorder="1" applyAlignment="1">
      <alignment horizontal="left"/>
    </xf>
    <xf numFmtId="2" fontId="17" fillId="2" borderId="25" xfId="1" applyNumberFormat="1" applyFont="1" applyFill="1" applyBorder="1" applyAlignment="1">
      <alignment horizontal="center" vertical="center"/>
    </xf>
    <xf numFmtId="0" fontId="16" fillId="2" borderId="0" xfId="1" applyFont="1" applyFill="1" applyAlignment="1">
      <alignment horizontal="left" vertical="center" wrapText="1"/>
    </xf>
    <xf numFmtId="0" fontId="16" fillId="2" borderId="0" xfId="1" applyFont="1" applyFill="1" applyAlignment="1">
      <alignment wrapText="1"/>
    </xf>
  </cellXfs>
  <cellStyles count="4">
    <cellStyle name="Hipersaitas" xfId="2" builtinId="8"/>
    <cellStyle name="Įprastas" xfId="0" builtinId="0"/>
    <cellStyle name="Įprastas 5" xfId="3" xr:uid="{10B0A4B9-45C3-4AC8-9929-7804EE4ED8B5}"/>
    <cellStyle name="Normal 3" xfId="1" xr:uid="{CF31435F-6676-4B55-A315-9577A1C159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o_lukjanova@visaginoenergija.lt"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A4F71D-8A29-4684-9EBF-A917FF89AF8E}">
  <sheetPr>
    <pageSetUpPr fitToPage="1"/>
  </sheetPr>
  <dimension ref="B1:G144"/>
  <sheetViews>
    <sheetView tabSelected="1" topLeftCell="A49" zoomScale="80" zoomScaleNormal="80" workbookViewId="0">
      <selection activeCell="E61" sqref="E61:E67"/>
    </sheetView>
  </sheetViews>
  <sheetFormatPr defaultColWidth="9.28515625" defaultRowHeight="15" zeroHeight="1" x14ac:dyDescent="0.25"/>
  <cols>
    <col min="1" max="1" width="9.28515625" style="1" customWidth="1"/>
    <col min="2" max="2" width="12.7109375" style="1" customWidth="1"/>
    <col min="3" max="3" width="46.7109375" style="1" customWidth="1"/>
    <col min="4" max="4" width="20.28515625" style="1" customWidth="1"/>
    <col min="5" max="5" width="32.5703125" style="1" customWidth="1"/>
    <col min="6" max="6" width="23.28515625" style="1" customWidth="1"/>
    <col min="7" max="7" width="9.28515625" style="111" customWidth="1"/>
    <col min="8" max="16384" width="9.28515625" style="1"/>
  </cols>
  <sheetData>
    <row r="1" spans="2:7" s="63" customFormat="1" x14ac:dyDescent="0.25">
      <c r="G1" s="109"/>
    </row>
    <row r="2" spans="2:7" s="63" customFormat="1" x14ac:dyDescent="0.25">
      <c r="E2" s="138" t="s">
        <v>0</v>
      </c>
      <c r="F2" s="139"/>
      <c r="G2" s="109"/>
    </row>
    <row r="3" spans="2:7" s="63" customFormat="1" ht="33" customHeight="1" x14ac:dyDescent="0.25">
      <c r="E3" s="139"/>
      <c r="F3" s="139"/>
      <c r="G3" s="109"/>
    </row>
    <row r="4" spans="2:7" s="63" customFormat="1" x14ac:dyDescent="0.25">
      <c r="E4" s="64" t="s">
        <v>1</v>
      </c>
      <c r="F4" s="64"/>
      <c r="G4" s="109"/>
    </row>
    <row r="5" spans="2:7" s="63" customFormat="1" ht="15.75" x14ac:dyDescent="0.25">
      <c r="E5" s="65"/>
      <c r="G5" s="109"/>
    </row>
    <row r="6" spans="2:7" s="63" customFormat="1" x14ac:dyDescent="0.25">
      <c r="G6" s="109"/>
    </row>
    <row r="7" spans="2:7" s="68" customFormat="1" x14ac:dyDescent="0.25">
      <c r="B7" s="137" t="s">
        <v>2</v>
      </c>
      <c r="C7" s="137"/>
      <c r="D7" s="66"/>
      <c r="E7" s="67" t="s">
        <v>3</v>
      </c>
      <c r="F7" s="66"/>
      <c r="G7" s="110"/>
    </row>
    <row r="8" spans="2:7" s="68" customFormat="1" ht="25.5" x14ac:dyDescent="0.25">
      <c r="B8" s="137" t="s">
        <v>4</v>
      </c>
      <c r="C8" s="137"/>
      <c r="D8" s="57" t="s">
        <v>138</v>
      </c>
      <c r="E8" s="67" t="s">
        <v>5</v>
      </c>
      <c r="F8" s="60" t="s">
        <v>143</v>
      </c>
      <c r="G8" s="110"/>
    </row>
    <row r="9" spans="2:7" s="68" customFormat="1" ht="25.5" x14ac:dyDescent="0.25">
      <c r="B9" s="137" t="s">
        <v>6</v>
      </c>
      <c r="C9" s="137"/>
      <c r="D9" s="57">
        <v>110087517</v>
      </c>
      <c r="E9" s="67" t="s">
        <v>7</v>
      </c>
      <c r="F9" s="60" t="s">
        <v>144</v>
      </c>
      <c r="G9" s="110"/>
    </row>
    <row r="10" spans="2:7" s="68" customFormat="1" ht="25.5" x14ac:dyDescent="0.25">
      <c r="B10" s="137" t="s">
        <v>8</v>
      </c>
      <c r="C10" s="137"/>
      <c r="D10" s="57" t="s">
        <v>139</v>
      </c>
      <c r="E10" s="67" t="s">
        <v>9</v>
      </c>
      <c r="F10" s="60" t="s">
        <v>145</v>
      </c>
      <c r="G10" s="110"/>
    </row>
    <row r="11" spans="2:7" ht="30" x14ac:dyDescent="0.25">
      <c r="B11" s="137" t="s">
        <v>10</v>
      </c>
      <c r="C11" s="137"/>
      <c r="D11" s="57" t="s">
        <v>140</v>
      </c>
      <c r="E11" s="67" t="s">
        <v>11</v>
      </c>
      <c r="F11" s="59" t="s">
        <v>146</v>
      </c>
    </row>
    <row r="12" spans="2:7" ht="15.75" x14ac:dyDescent="0.25">
      <c r="B12" s="136" t="s">
        <v>12</v>
      </c>
      <c r="C12" s="136"/>
      <c r="D12" s="57" t="s">
        <v>141</v>
      </c>
      <c r="E12" s="4"/>
      <c r="F12" s="58"/>
    </row>
    <row r="13" spans="2:7" ht="25.5" x14ac:dyDescent="0.25">
      <c r="B13" s="136" t="s">
        <v>11</v>
      </c>
      <c r="C13" s="136"/>
      <c r="D13" s="57" t="s">
        <v>142</v>
      </c>
      <c r="E13" s="4"/>
      <c r="F13" s="3"/>
    </row>
    <row r="14" spans="2:7" x14ac:dyDescent="0.25">
      <c r="B14" s="2"/>
      <c r="C14" s="2"/>
      <c r="D14" s="2"/>
      <c r="E14" s="2"/>
      <c r="F14" s="2"/>
    </row>
    <row r="15" spans="2:7" x14ac:dyDescent="0.25"/>
    <row r="16" spans="2:7" x14ac:dyDescent="0.25">
      <c r="D16" s="62" t="s">
        <v>147</v>
      </c>
      <c r="E16" s="61" t="s">
        <v>171</v>
      </c>
      <c r="F16" s="61"/>
    </row>
    <row r="17" spans="2:7" ht="15.75" thickBot="1" x14ac:dyDescent="0.3"/>
    <row r="18" spans="2:7" ht="16.5" thickBot="1" x14ac:dyDescent="0.3">
      <c r="B18" s="5" t="s">
        <v>13</v>
      </c>
      <c r="C18" s="6" t="s">
        <v>4</v>
      </c>
      <c r="D18" s="6" t="s">
        <v>14</v>
      </c>
      <c r="E18" s="6" t="s">
        <v>15</v>
      </c>
      <c r="F18" s="7" t="s">
        <v>16</v>
      </c>
    </row>
    <row r="19" spans="2:7" ht="16.5" thickBot="1" x14ac:dyDescent="0.3">
      <c r="B19" s="8">
        <v>1</v>
      </c>
      <c r="C19" s="9">
        <v>2</v>
      </c>
      <c r="D19" s="9">
        <v>3</v>
      </c>
      <c r="E19" s="9">
        <v>4</v>
      </c>
      <c r="F19" s="10">
        <v>5</v>
      </c>
    </row>
    <row r="20" spans="2:7" ht="15.75" thickBot="1" x14ac:dyDescent="0.3">
      <c r="B20" s="11" t="s">
        <v>17</v>
      </c>
      <c r="C20" s="123" t="s">
        <v>18</v>
      </c>
      <c r="D20" s="123"/>
      <c r="E20" s="123"/>
      <c r="F20" s="124"/>
    </row>
    <row r="21" spans="2:7" ht="45.75" customHeight="1" x14ac:dyDescent="0.25">
      <c r="B21" s="13" t="s">
        <v>19</v>
      </c>
      <c r="C21" s="14" t="s">
        <v>20</v>
      </c>
      <c r="D21" s="15" t="s">
        <v>21</v>
      </c>
      <c r="E21" s="76" t="s">
        <v>153</v>
      </c>
      <c r="F21" s="82">
        <f>F22+F23</f>
        <v>4.55</v>
      </c>
    </row>
    <row r="22" spans="2:7" ht="15.75" x14ac:dyDescent="0.25">
      <c r="B22" s="17" t="s">
        <v>22</v>
      </c>
      <c r="C22" s="18" t="s">
        <v>23</v>
      </c>
      <c r="D22" s="19" t="s">
        <v>21</v>
      </c>
      <c r="E22" s="77" t="s">
        <v>151</v>
      </c>
      <c r="F22" s="78">
        <f>ROUND(1915931*100/189379991,2)</f>
        <v>1.01</v>
      </c>
      <c r="G22" s="111">
        <f>2508*100/189379991</f>
        <v>1.3243215329965879E-3</v>
      </c>
    </row>
    <row r="23" spans="2:7" ht="15.75" x14ac:dyDescent="0.25">
      <c r="B23" s="118" t="s">
        <v>24</v>
      </c>
      <c r="C23" s="121" t="s">
        <v>25</v>
      </c>
      <c r="D23" s="19" t="s">
        <v>21</v>
      </c>
      <c r="E23" s="77" t="s">
        <v>152</v>
      </c>
      <c r="F23" s="120">
        <f>ROUND(((2508+(32557.44*F25+539213*0.2125+5812*1.509))*100+156060432*F36)/189379991,2)</f>
        <v>3.54</v>
      </c>
    </row>
    <row r="24" spans="2:7" ht="63" x14ac:dyDescent="0.25">
      <c r="B24" s="118"/>
      <c r="C24" s="121"/>
      <c r="D24" s="19" t="s">
        <v>26</v>
      </c>
      <c r="E24" s="21" t="s">
        <v>169</v>
      </c>
      <c r="F24" s="120"/>
      <c r="G24" s="111">
        <f>(32557.44*F25)*100/189379991</f>
        <v>1.0238867449219355</v>
      </c>
    </row>
    <row r="25" spans="2:7" ht="31.5" x14ac:dyDescent="0.25">
      <c r="B25" s="17" t="s">
        <v>27</v>
      </c>
      <c r="C25" s="99" t="s">
        <v>28</v>
      </c>
      <c r="D25" s="100" t="s">
        <v>29</v>
      </c>
      <c r="E25" s="99"/>
      <c r="F25" s="101">
        <f>F27</f>
        <v>59.557404555866633</v>
      </c>
      <c r="G25" s="111">
        <f>156060432*F36/189379991</f>
        <v>2.4474575196278261</v>
      </c>
    </row>
    <row r="26" spans="2:7" ht="31.5" hidden="1" x14ac:dyDescent="0.25">
      <c r="B26" s="24" t="s">
        <v>30</v>
      </c>
      <c r="C26" s="133" t="s">
        <v>31</v>
      </c>
      <c r="D26" s="134"/>
      <c r="E26" s="134"/>
      <c r="F26" s="135"/>
    </row>
    <row r="27" spans="2:7" ht="31.5" x14ac:dyDescent="0.25">
      <c r="B27" s="24" t="s">
        <v>32</v>
      </c>
      <c r="C27" s="99" t="s">
        <v>154</v>
      </c>
      <c r="D27" s="75" t="s">
        <v>29</v>
      </c>
      <c r="E27" s="102"/>
      <c r="F27" s="83">
        <f>53.71/9.4296*10.4562</f>
        <v>59.557404555866633</v>
      </c>
      <c r="G27" s="111">
        <f>539213*0.2125*100/189379991</f>
        <v>6.0504154580934583E-2</v>
      </c>
    </row>
    <row r="28" spans="2:7" ht="31.5" x14ac:dyDescent="0.25">
      <c r="B28" s="24" t="s">
        <v>34</v>
      </c>
      <c r="C28" s="99" t="s">
        <v>155</v>
      </c>
      <c r="D28" s="75" t="s">
        <v>36</v>
      </c>
      <c r="E28" s="75"/>
      <c r="F28" s="83">
        <v>32557.439999999999</v>
      </c>
      <c r="G28" s="111">
        <f>5812*1.509*100/189379991</f>
        <v>4.6310636903557564E-3</v>
      </c>
    </row>
    <row r="29" spans="2:7" ht="15.75" x14ac:dyDescent="0.25">
      <c r="B29" s="24" t="s">
        <v>37</v>
      </c>
      <c r="C29" s="103" t="s">
        <v>38</v>
      </c>
      <c r="D29" s="104"/>
      <c r="E29" s="104"/>
      <c r="F29" s="105"/>
    </row>
    <row r="30" spans="2:7" ht="15.75" x14ac:dyDescent="0.25">
      <c r="B30" s="24" t="s">
        <v>39</v>
      </c>
      <c r="C30" s="99" t="s">
        <v>33</v>
      </c>
      <c r="D30" s="75" t="s">
        <v>29</v>
      </c>
      <c r="E30" s="102"/>
      <c r="F30" s="86"/>
    </row>
    <row r="31" spans="2:7" ht="31.5" x14ac:dyDescent="0.25">
      <c r="B31" s="24" t="s">
        <v>40</v>
      </c>
      <c r="C31" s="99" t="s">
        <v>35</v>
      </c>
      <c r="D31" s="75" t="s">
        <v>36</v>
      </c>
      <c r="E31" s="102"/>
      <c r="F31" s="106"/>
    </row>
    <row r="32" spans="2:7" ht="15.75" x14ac:dyDescent="0.25">
      <c r="B32" s="24" t="s">
        <v>41</v>
      </c>
      <c r="C32" s="133" t="s">
        <v>42</v>
      </c>
      <c r="D32" s="134"/>
      <c r="E32" s="134"/>
      <c r="F32" s="135"/>
    </row>
    <row r="33" spans="2:7" ht="15.75" x14ac:dyDescent="0.25">
      <c r="B33" s="24" t="s">
        <v>43</v>
      </c>
      <c r="C33" s="99" t="s">
        <v>33</v>
      </c>
      <c r="D33" s="75" t="s">
        <v>29</v>
      </c>
      <c r="E33" s="107"/>
      <c r="F33" s="86"/>
    </row>
    <row r="34" spans="2:7" ht="15.75" x14ac:dyDescent="0.25">
      <c r="B34" s="24" t="s">
        <v>44</v>
      </c>
      <c r="C34" s="99" t="s">
        <v>45</v>
      </c>
      <c r="D34" s="75" t="s">
        <v>36</v>
      </c>
      <c r="E34" s="102"/>
      <c r="F34" s="108"/>
    </row>
    <row r="35" spans="2:7" ht="15.75" x14ac:dyDescent="0.25">
      <c r="B35" s="17" t="s">
        <v>46</v>
      </c>
      <c r="C35" s="133" t="s">
        <v>46</v>
      </c>
      <c r="D35" s="134"/>
      <c r="E35" s="134"/>
      <c r="F35" s="135"/>
    </row>
    <row r="36" spans="2:7" ht="31.5" x14ac:dyDescent="0.25">
      <c r="B36" s="24" t="s">
        <v>47</v>
      </c>
      <c r="C36" s="99" t="s">
        <v>48</v>
      </c>
      <c r="D36" s="75" t="s">
        <v>21</v>
      </c>
      <c r="E36" s="100" t="s">
        <v>49</v>
      </c>
      <c r="F36" s="83">
        <v>2.97</v>
      </c>
    </row>
    <row r="37" spans="2:7" ht="15.75" x14ac:dyDescent="0.25">
      <c r="B37" s="17" t="s">
        <v>50</v>
      </c>
      <c r="C37" s="121" t="s">
        <v>51</v>
      </c>
      <c r="D37" s="121"/>
      <c r="E37" s="121"/>
      <c r="F37" s="122"/>
    </row>
    <row r="38" spans="2:7" ht="15.75" x14ac:dyDescent="0.25">
      <c r="B38" s="17" t="s">
        <v>52</v>
      </c>
      <c r="C38" s="18" t="s">
        <v>53</v>
      </c>
      <c r="D38" s="19" t="s">
        <v>54</v>
      </c>
      <c r="E38" s="19" t="s">
        <v>55</v>
      </c>
      <c r="F38" s="20">
        <v>6.36</v>
      </c>
    </row>
    <row r="39" spans="2:7" ht="16.5" thickBot="1" x14ac:dyDescent="0.3">
      <c r="B39" s="27" t="s">
        <v>56</v>
      </c>
      <c r="C39" s="28" t="s">
        <v>57</v>
      </c>
      <c r="D39" s="29" t="s">
        <v>21</v>
      </c>
      <c r="E39" s="29" t="s">
        <v>58</v>
      </c>
      <c r="F39" s="79">
        <f>F23</f>
        <v>3.54</v>
      </c>
    </row>
    <row r="40" spans="2:7" ht="15.75" thickBot="1" x14ac:dyDescent="0.3">
      <c r="B40" s="11" t="s">
        <v>59</v>
      </c>
      <c r="C40" s="123" t="s">
        <v>60</v>
      </c>
      <c r="D40" s="123"/>
      <c r="E40" s="123"/>
      <c r="F40" s="124"/>
    </row>
    <row r="41" spans="2:7" ht="31.5" x14ac:dyDescent="0.25">
      <c r="B41" s="13" t="s">
        <v>61</v>
      </c>
      <c r="C41" s="14" t="s">
        <v>62</v>
      </c>
      <c r="D41" s="15" t="s">
        <v>21</v>
      </c>
      <c r="E41" s="15" t="s">
        <v>63</v>
      </c>
      <c r="F41" s="80">
        <f>F42+F43</f>
        <v>2.64</v>
      </c>
    </row>
    <row r="42" spans="2:7" ht="31.5" x14ac:dyDescent="0.25">
      <c r="B42" s="17" t="s">
        <v>64</v>
      </c>
      <c r="C42" s="22" t="s">
        <v>65</v>
      </c>
      <c r="D42" s="19" t="s">
        <v>21</v>
      </c>
      <c r="E42" s="19" t="s">
        <v>66</v>
      </c>
      <c r="F42" s="78">
        <f>ROUND(2074342*100/163674587,2)</f>
        <v>1.27</v>
      </c>
      <c r="G42" s="111">
        <f>(189379.991*2.853*0.208)*100/163674587</f>
        <v>6.8662236355106251E-2</v>
      </c>
    </row>
    <row r="43" spans="2:7" ht="15.75" x14ac:dyDescent="0.25">
      <c r="B43" s="118" t="s">
        <v>67</v>
      </c>
      <c r="C43" s="119" t="s">
        <v>68</v>
      </c>
      <c r="D43" s="19" t="s">
        <v>21</v>
      </c>
      <c r="E43" s="19" t="s">
        <v>69</v>
      </c>
      <c r="F43" s="120">
        <f>ROUND((189379.991*2.853*0.208+15272*1.38+26550262*F21/100)*100/163674587,2)+0.55</f>
        <v>1.37</v>
      </c>
      <c r="G43" s="111">
        <f>(15272*1.38)*100/163674587</f>
        <v>1.2876378909085009E-2</v>
      </c>
    </row>
    <row r="44" spans="2:7" ht="47.25" x14ac:dyDescent="0.25">
      <c r="B44" s="118"/>
      <c r="C44" s="119"/>
      <c r="D44" s="19" t="s">
        <v>26</v>
      </c>
      <c r="E44" s="21" t="s">
        <v>170</v>
      </c>
      <c r="F44" s="120"/>
      <c r="G44" s="111">
        <f>(26550262*F21/100)*100/163674587+0.55</f>
        <v>1.2880723807783305</v>
      </c>
    </row>
    <row r="45" spans="2:7" ht="15.75" x14ac:dyDescent="0.25">
      <c r="B45" s="17" t="s">
        <v>70</v>
      </c>
      <c r="C45" s="121" t="s">
        <v>71</v>
      </c>
      <c r="D45" s="121"/>
      <c r="E45" s="121"/>
      <c r="F45" s="122"/>
    </row>
    <row r="46" spans="2:7" ht="15.75" x14ac:dyDescent="0.25">
      <c r="B46" s="17" t="s">
        <v>72</v>
      </c>
      <c r="C46" s="22" t="s">
        <v>73</v>
      </c>
      <c r="D46" s="19" t="s">
        <v>54</v>
      </c>
      <c r="E46" s="19" t="s">
        <v>74</v>
      </c>
      <c r="F46" s="78">
        <v>8</v>
      </c>
    </row>
    <row r="47" spans="2:7" ht="16.5" thickBot="1" x14ac:dyDescent="0.3">
      <c r="B47" s="30" t="s">
        <v>75</v>
      </c>
      <c r="C47" s="31" t="s">
        <v>57</v>
      </c>
      <c r="D47" s="32" t="s">
        <v>21</v>
      </c>
      <c r="E47" s="32" t="s">
        <v>76</v>
      </c>
      <c r="F47" s="95">
        <f>F43</f>
        <v>1.37</v>
      </c>
    </row>
    <row r="48" spans="2:7" ht="15.75" thickBot="1" x14ac:dyDescent="0.3">
      <c r="B48" s="11" t="s">
        <v>77</v>
      </c>
      <c r="C48" s="123" t="s">
        <v>78</v>
      </c>
      <c r="D48" s="123"/>
      <c r="E48" s="123"/>
      <c r="F48" s="124"/>
    </row>
    <row r="49" spans="2:6" ht="31.5" x14ac:dyDescent="0.25">
      <c r="B49" s="13" t="s">
        <v>79</v>
      </c>
      <c r="C49" s="14" t="s">
        <v>80</v>
      </c>
      <c r="D49" s="15" t="s">
        <v>21</v>
      </c>
      <c r="E49" s="15" t="s">
        <v>81</v>
      </c>
      <c r="F49" s="80">
        <v>0.17</v>
      </c>
    </row>
    <row r="50" spans="2:6" ht="31.5" thickBot="1" x14ac:dyDescent="0.3">
      <c r="B50" s="30" t="s">
        <v>82</v>
      </c>
      <c r="C50" s="31" t="s">
        <v>83</v>
      </c>
      <c r="D50" s="32" t="s">
        <v>54</v>
      </c>
      <c r="E50" s="32" t="s">
        <v>84</v>
      </c>
      <c r="F50" s="33">
        <v>1.08</v>
      </c>
    </row>
    <row r="51" spans="2:6" ht="31.5" thickBot="1" x14ac:dyDescent="0.3">
      <c r="B51" s="11" t="s">
        <v>85</v>
      </c>
      <c r="C51" s="34" t="s">
        <v>86</v>
      </c>
      <c r="D51" s="6" t="s">
        <v>21</v>
      </c>
      <c r="E51" s="35" t="s">
        <v>49</v>
      </c>
      <c r="F51" s="84">
        <f>ROUND(F52+F55,2)</f>
        <v>-1.39</v>
      </c>
    </row>
    <row r="52" spans="2:6" x14ac:dyDescent="0.25">
      <c r="B52" s="125" t="s">
        <v>87</v>
      </c>
      <c r="C52" s="126" t="s">
        <v>156</v>
      </c>
      <c r="D52" s="127" t="s">
        <v>21</v>
      </c>
      <c r="E52" s="129" t="s">
        <v>157</v>
      </c>
      <c r="F52" s="131">
        <f>(-1205085.86-541216-1066217+176923+3390)*100/189174801</f>
        <v>-1.3914146313810583</v>
      </c>
    </row>
    <row r="53" spans="2:6" x14ac:dyDescent="0.25">
      <c r="B53" s="118"/>
      <c r="C53" s="119"/>
      <c r="D53" s="128"/>
      <c r="E53" s="130"/>
      <c r="F53" s="132"/>
    </row>
    <row r="54" spans="2:6" ht="99.75" customHeight="1" x14ac:dyDescent="0.25">
      <c r="B54" s="118"/>
      <c r="C54" s="119"/>
      <c r="D54" s="128"/>
      <c r="E54" s="130"/>
      <c r="F54" s="132"/>
    </row>
    <row r="55" spans="2:6" ht="63" x14ac:dyDescent="0.25">
      <c r="B55" s="17" t="s">
        <v>88</v>
      </c>
      <c r="C55" s="81" t="s">
        <v>158</v>
      </c>
      <c r="D55" s="19" t="s">
        <v>21</v>
      </c>
      <c r="E55" s="23" t="s">
        <v>157</v>
      </c>
      <c r="F55" s="78">
        <f>(11490)*100/189174801</f>
        <v>6.0737476340731022E-3</v>
      </c>
    </row>
    <row r="56" spans="2:6" ht="16.5" thickBot="1" x14ac:dyDescent="0.3">
      <c r="B56" s="30" t="s">
        <v>46</v>
      </c>
      <c r="C56" s="37" t="s">
        <v>46</v>
      </c>
      <c r="D56" s="32" t="s">
        <v>21</v>
      </c>
      <c r="E56" s="37" t="s">
        <v>46</v>
      </c>
      <c r="F56" s="33"/>
    </row>
    <row r="57" spans="2:6" ht="30.75" thickBot="1" x14ac:dyDescent="0.3">
      <c r="B57" s="11" t="s">
        <v>89</v>
      </c>
      <c r="C57" s="34" t="s">
        <v>90</v>
      </c>
      <c r="D57" s="6" t="s">
        <v>21</v>
      </c>
      <c r="E57" s="38"/>
      <c r="F57" s="84">
        <f>F21+F41+F49+F51</f>
        <v>5.97</v>
      </c>
    </row>
    <row r="58" spans="2:6" ht="63" x14ac:dyDescent="0.25">
      <c r="B58" s="39" t="s">
        <v>91</v>
      </c>
      <c r="C58" s="40" t="s">
        <v>92</v>
      </c>
      <c r="D58" s="41" t="s">
        <v>21</v>
      </c>
      <c r="E58" s="36" t="s">
        <v>93</v>
      </c>
      <c r="F58" s="42"/>
    </row>
    <row r="59" spans="2:6" ht="15.75" x14ac:dyDescent="0.25">
      <c r="B59" s="43" t="s">
        <v>94</v>
      </c>
      <c r="C59" s="44" t="s">
        <v>95</v>
      </c>
      <c r="D59" s="45" t="s">
        <v>21</v>
      </c>
      <c r="E59" s="19" t="s">
        <v>49</v>
      </c>
      <c r="F59" s="85">
        <f>F57</f>
        <v>5.97</v>
      </c>
    </row>
    <row r="60" spans="2:6" ht="15.75" x14ac:dyDescent="0.25">
      <c r="B60" s="43" t="s">
        <v>96</v>
      </c>
      <c r="C60" s="44" t="s">
        <v>97</v>
      </c>
      <c r="D60" s="45" t="s">
        <v>21</v>
      </c>
      <c r="E60" s="19" t="s">
        <v>49</v>
      </c>
      <c r="F60" s="85">
        <f>F59*1.09</f>
        <v>6.5072999999999999</v>
      </c>
    </row>
    <row r="61" spans="2:6" ht="31.5" x14ac:dyDescent="0.25">
      <c r="B61" s="17" t="s">
        <v>98</v>
      </c>
      <c r="C61" s="22" t="s">
        <v>99</v>
      </c>
      <c r="D61" s="19" t="s">
        <v>100</v>
      </c>
      <c r="E61" s="112" t="s">
        <v>172</v>
      </c>
      <c r="F61" s="87">
        <v>6230215</v>
      </c>
    </row>
    <row r="62" spans="2:6" ht="31.5" x14ac:dyDescent="0.25">
      <c r="B62" s="17" t="s">
        <v>101</v>
      </c>
      <c r="C62" s="22" t="s">
        <v>102</v>
      </c>
      <c r="D62" s="19" t="s">
        <v>100</v>
      </c>
      <c r="E62" s="112"/>
      <c r="F62" s="87">
        <f>F63</f>
        <v>11139685</v>
      </c>
    </row>
    <row r="63" spans="2:6" ht="15.75" x14ac:dyDescent="0.25">
      <c r="B63" s="17" t="s">
        <v>103</v>
      </c>
      <c r="C63" s="22" t="s">
        <v>159</v>
      </c>
      <c r="D63" s="19" t="s">
        <v>100</v>
      </c>
      <c r="E63" s="112"/>
      <c r="F63" s="88">
        <v>11139685</v>
      </c>
    </row>
    <row r="64" spans="2:6" ht="15.75" x14ac:dyDescent="0.25">
      <c r="B64" s="17" t="s">
        <v>46</v>
      </c>
      <c r="C64" s="4"/>
      <c r="D64" s="25"/>
      <c r="E64" s="112"/>
      <c r="F64" s="87"/>
    </row>
    <row r="65" spans="2:6" ht="15.75" x14ac:dyDescent="0.25">
      <c r="B65" s="17" t="s">
        <v>104</v>
      </c>
      <c r="C65" s="22" t="s">
        <v>105</v>
      </c>
      <c r="D65" s="19" t="s">
        <v>100</v>
      </c>
      <c r="E65" s="112"/>
      <c r="F65" s="87">
        <f>F66</f>
        <v>9321577.4707472809</v>
      </c>
    </row>
    <row r="66" spans="2:6" ht="15.75" x14ac:dyDescent="0.25">
      <c r="B66" s="17" t="s">
        <v>106</v>
      </c>
      <c r="C66" s="22" t="s">
        <v>159</v>
      </c>
      <c r="D66" s="19" t="s">
        <v>100</v>
      </c>
      <c r="E66" s="112"/>
      <c r="F66" s="88">
        <v>9321577.4707472809</v>
      </c>
    </row>
    <row r="67" spans="2:6" ht="15.75" x14ac:dyDescent="0.25">
      <c r="B67" s="17" t="s">
        <v>46</v>
      </c>
      <c r="C67" s="4"/>
      <c r="D67" s="25"/>
      <c r="E67" s="112"/>
      <c r="F67" s="46"/>
    </row>
    <row r="68" spans="2:6" ht="48" thickBot="1" x14ac:dyDescent="0.3">
      <c r="B68" s="27" t="s">
        <v>107</v>
      </c>
      <c r="C68" s="47" t="s">
        <v>108</v>
      </c>
      <c r="D68" s="113" t="s">
        <v>160</v>
      </c>
      <c r="E68" s="113"/>
      <c r="F68" s="114"/>
    </row>
    <row r="69" spans="2:6" ht="15" customHeight="1" x14ac:dyDescent="0.25">
      <c r="B69" s="115" t="s">
        <v>109</v>
      </c>
      <c r="C69" s="115"/>
      <c r="D69" s="115"/>
      <c r="E69" s="115"/>
      <c r="F69" s="115"/>
    </row>
    <row r="70" spans="2:6" x14ac:dyDescent="0.25">
      <c r="B70" s="116"/>
      <c r="C70" s="116"/>
      <c r="D70" s="116"/>
      <c r="E70" s="116"/>
      <c r="F70" s="116"/>
    </row>
    <row r="71" spans="2:6" x14ac:dyDescent="0.25">
      <c r="B71" s="116"/>
      <c r="C71" s="116"/>
      <c r="D71" s="116"/>
      <c r="E71" s="116"/>
      <c r="F71" s="116"/>
    </row>
    <row r="72" spans="2:6" x14ac:dyDescent="0.25">
      <c r="B72" s="116"/>
      <c r="C72" s="116"/>
      <c r="D72" s="116"/>
      <c r="E72" s="116"/>
      <c r="F72" s="116"/>
    </row>
    <row r="73" spans="2:6" x14ac:dyDescent="0.25">
      <c r="B73" s="116"/>
      <c r="C73" s="116"/>
      <c r="D73" s="116"/>
      <c r="E73" s="116"/>
      <c r="F73" s="116"/>
    </row>
    <row r="74" spans="2:6" x14ac:dyDescent="0.25">
      <c r="B74" s="116"/>
      <c r="C74" s="116"/>
      <c r="D74" s="116"/>
      <c r="E74" s="116"/>
      <c r="F74" s="116"/>
    </row>
    <row r="75" spans="2:6" x14ac:dyDescent="0.25">
      <c r="B75" s="116"/>
      <c r="C75" s="116"/>
      <c r="D75" s="116"/>
      <c r="E75" s="116"/>
      <c r="F75" s="116"/>
    </row>
    <row r="76" spans="2:6" x14ac:dyDescent="0.25"/>
    <row r="77" spans="2:6" x14ac:dyDescent="0.25"/>
    <row r="78" spans="2:6" x14ac:dyDescent="0.25">
      <c r="B78" s="117" t="s">
        <v>110</v>
      </c>
      <c r="C78" s="73" t="s">
        <v>149</v>
      </c>
      <c r="D78" s="48" t="s">
        <v>111</v>
      </c>
      <c r="E78" s="74" t="s">
        <v>150</v>
      </c>
    </row>
    <row r="79" spans="2:6" x14ac:dyDescent="0.25">
      <c r="B79" s="117"/>
      <c r="C79" s="48" t="s">
        <v>112</v>
      </c>
      <c r="D79" s="48" t="s">
        <v>113</v>
      </c>
      <c r="E79" s="48" t="s">
        <v>114</v>
      </c>
    </row>
    <row r="80" spans="2:6" x14ac:dyDescent="0.25"/>
    <row r="81" ht="15" hidden="1" customHeight="1" x14ac:dyDescent="0.25"/>
    <row r="82" ht="15" hidden="1" customHeight="1" x14ac:dyDescent="0.25"/>
    <row r="83" ht="15" hidden="1" customHeight="1" x14ac:dyDescent="0.25"/>
    <row r="84" ht="15" hidden="1" customHeight="1" thickBot="1" x14ac:dyDescent="0.3"/>
    <row r="85" ht="15" hidden="1" customHeight="1" thickBot="1" x14ac:dyDescent="0.3"/>
    <row r="86" ht="15" hidden="1" customHeight="1" x14ac:dyDescent="0.25"/>
    <row r="87" ht="15" hidden="1" customHeight="1" x14ac:dyDescent="0.25"/>
    <row r="88" ht="15" hidden="1" customHeight="1" x14ac:dyDescent="0.25"/>
    <row r="89" ht="15" hidden="1" customHeight="1" x14ac:dyDescent="0.25"/>
    <row r="90" ht="15" hidden="1" customHeight="1" x14ac:dyDescent="0.25"/>
    <row r="91" ht="15" hidden="1" customHeight="1" x14ac:dyDescent="0.25"/>
    <row r="92" ht="15" hidden="1" customHeight="1" x14ac:dyDescent="0.25"/>
    <row r="93" ht="15" hidden="1" customHeight="1" x14ac:dyDescent="0.25"/>
    <row r="94" ht="15" hidden="1" customHeight="1" x14ac:dyDescent="0.25"/>
    <row r="95" ht="15" hidden="1" customHeight="1" x14ac:dyDescent="0.25"/>
    <row r="96" ht="15" hidden="1" customHeight="1" x14ac:dyDescent="0.25"/>
    <row r="97" ht="15" hidden="1" customHeight="1" x14ac:dyDescent="0.25"/>
    <row r="98" ht="15" hidden="1" customHeight="1" thickBot="1" x14ac:dyDescent="0.3"/>
    <row r="99" ht="15" hidden="1" customHeight="1" x14ac:dyDescent="0.25"/>
    <row r="100" ht="15" hidden="1" customHeight="1" x14ac:dyDescent="0.25"/>
    <row r="101" ht="15" hidden="1" customHeight="1" x14ac:dyDescent="0.25"/>
    <row r="102" ht="15" hidden="1" customHeight="1" x14ac:dyDescent="0.25"/>
    <row r="103" ht="15" hidden="1" customHeight="1" x14ac:dyDescent="0.25"/>
    <row r="104" ht="15" hidden="1" customHeight="1" x14ac:dyDescent="0.25"/>
    <row r="105" ht="15" hidden="1" customHeight="1" x14ac:dyDescent="0.25"/>
    <row r="106" ht="15" hidden="1" customHeight="1" x14ac:dyDescent="0.25"/>
    <row r="107" ht="15" hidden="1" customHeight="1" x14ac:dyDescent="0.25"/>
    <row r="108" ht="15" hidden="1" customHeight="1" x14ac:dyDescent="0.25"/>
    <row r="109" ht="15" hidden="1" customHeight="1" x14ac:dyDescent="0.25"/>
    <row r="122" ht="15" hidden="1" customHeight="1" thickBot="1" x14ac:dyDescent="0.3"/>
    <row r="123" ht="15" hidden="1" customHeight="1" x14ac:dyDescent="0.25"/>
    <row r="124" ht="15" hidden="1" customHeight="1" x14ac:dyDescent="0.25"/>
    <row r="125" ht="15" hidden="1" customHeight="1" x14ac:dyDescent="0.25"/>
    <row r="126" ht="15" hidden="1" customHeight="1" x14ac:dyDescent="0.25"/>
    <row r="127" ht="15" hidden="1" customHeight="1" x14ac:dyDescent="0.25"/>
    <row r="128" ht="15" hidden="1" customHeight="1" x14ac:dyDescent="0.25"/>
    <row r="129" ht="15" hidden="1" customHeight="1" x14ac:dyDescent="0.25"/>
    <row r="130" ht="15" hidden="1" customHeight="1" x14ac:dyDescent="0.25"/>
    <row r="131" ht="15" hidden="1" customHeight="1" x14ac:dyDescent="0.25"/>
    <row r="132" ht="15" hidden="1" customHeight="1" x14ac:dyDescent="0.25"/>
    <row r="133" ht="15" hidden="1" customHeight="1" x14ac:dyDescent="0.25"/>
    <row r="134" ht="15" hidden="1" customHeight="1" x14ac:dyDescent="0.25"/>
    <row r="135" ht="15" hidden="1" customHeight="1" x14ac:dyDescent="0.25"/>
    <row r="136" ht="15" hidden="1" customHeight="1" x14ac:dyDescent="0.25"/>
    <row r="137" ht="15" hidden="1" customHeight="1" x14ac:dyDescent="0.25"/>
    <row r="138" ht="15" hidden="1" customHeight="1" x14ac:dyDescent="0.25"/>
    <row r="139" ht="15" hidden="1" customHeight="1" x14ac:dyDescent="0.25"/>
    <row r="140" ht="15" hidden="1" customHeight="1" x14ac:dyDescent="0.25"/>
    <row r="141" ht="15" hidden="1" customHeight="1" x14ac:dyDescent="0.25"/>
    <row r="142" ht="15" hidden="1" customHeight="1" x14ac:dyDescent="0.25"/>
    <row r="143" ht="15" hidden="1" customHeight="1" x14ac:dyDescent="0.25"/>
    <row r="144" ht="15" hidden="1" customHeight="1" x14ac:dyDescent="0.25"/>
  </sheetData>
  <mergeCells count="31">
    <mergeCell ref="B11:C11"/>
    <mergeCell ref="E2:F3"/>
    <mergeCell ref="B7:C7"/>
    <mergeCell ref="B8:C8"/>
    <mergeCell ref="B9:C9"/>
    <mergeCell ref="B10:C10"/>
    <mergeCell ref="B12:C12"/>
    <mergeCell ref="B13:C13"/>
    <mergeCell ref="C20:F20"/>
    <mergeCell ref="B23:B24"/>
    <mergeCell ref="C23:C24"/>
    <mergeCell ref="F23:F24"/>
    <mergeCell ref="C26:F26"/>
    <mergeCell ref="C32:F32"/>
    <mergeCell ref="C35:F35"/>
    <mergeCell ref="C37:F37"/>
    <mergeCell ref="C40:F40"/>
    <mergeCell ref="E61:E67"/>
    <mergeCell ref="D68:F68"/>
    <mergeCell ref="B69:F75"/>
    <mergeCell ref="B78:B79"/>
    <mergeCell ref="B43:B44"/>
    <mergeCell ref="C43:C44"/>
    <mergeCell ref="F43:F44"/>
    <mergeCell ref="C45:F45"/>
    <mergeCell ref="C48:F48"/>
    <mergeCell ref="B52:B54"/>
    <mergeCell ref="C52:C54"/>
    <mergeCell ref="D52:D54"/>
    <mergeCell ref="E52:E54"/>
    <mergeCell ref="F52:F54"/>
  </mergeCells>
  <hyperlinks>
    <hyperlink ref="F11" r:id="rId1" xr:uid="{E96296E4-16FE-44DC-9847-BD60F1C6FECC}"/>
  </hyperlinks>
  <pageMargins left="0.7" right="0.7" top="0.75" bottom="0.75" header="0.3" footer="0.3"/>
  <pageSetup paperSize="9" scale="64" fitToHeight="0"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AE9F3E-15C6-4E0F-A8F8-08443FFA6D85}">
  <sheetPr>
    <pageSetUpPr fitToPage="1"/>
  </sheetPr>
  <dimension ref="B2:F109"/>
  <sheetViews>
    <sheetView topLeftCell="A2" zoomScale="80" zoomScaleNormal="80" workbookViewId="0">
      <selection activeCell="F92" sqref="F92:F93"/>
    </sheetView>
  </sheetViews>
  <sheetFormatPr defaultColWidth="9.28515625" defaultRowHeight="14.45" customHeight="1" zeroHeight="1" x14ac:dyDescent="0.25"/>
  <cols>
    <col min="1" max="1" width="9.28515625" style="1" customWidth="1"/>
    <col min="2" max="2" width="11.7109375" style="1" customWidth="1"/>
    <col min="3" max="3" width="45.28515625" style="1" customWidth="1"/>
    <col min="4" max="4" width="21.7109375" style="1" customWidth="1"/>
    <col min="5" max="5" width="39.7109375" style="1" customWidth="1"/>
    <col min="6" max="6" width="33.7109375" style="1" customWidth="1"/>
    <col min="7" max="7" width="9.28515625" style="1" customWidth="1"/>
    <col min="8" max="16384" width="9.28515625" style="1"/>
  </cols>
  <sheetData>
    <row r="2" spans="2:6" s="68" customFormat="1" ht="12.75" x14ac:dyDescent="0.2">
      <c r="E2" s="155" t="s">
        <v>0</v>
      </c>
      <c r="F2" s="156"/>
    </row>
    <row r="3" spans="2:6" s="68" customFormat="1" ht="12.75" x14ac:dyDescent="0.2">
      <c r="E3" s="156"/>
      <c r="F3" s="156"/>
    </row>
    <row r="4" spans="2:6" s="68" customFormat="1" ht="12.75" x14ac:dyDescent="0.2">
      <c r="E4" s="96" t="s">
        <v>115</v>
      </c>
      <c r="F4" s="96"/>
    </row>
    <row r="5" spans="2:6" s="68" customFormat="1" ht="12.75" x14ac:dyDescent="0.2">
      <c r="E5" s="97"/>
    </row>
    <row r="6" spans="2:6" s="68" customFormat="1" ht="12.75" x14ac:dyDescent="0.2"/>
    <row r="7" spans="2:6" s="68" customFormat="1" ht="12.75" x14ac:dyDescent="0.2">
      <c r="B7" s="137" t="s">
        <v>2</v>
      </c>
      <c r="C7" s="137"/>
      <c r="D7" s="98" t="str">
        <f>'22 priedas'!D8</f>
        <v>UAB "Visagino energija"</v>
      </c>
      <c r="E7" s="67" t="s">
        <v>3</v>
      </c>
      <c r="F7" s="66"/>
    </row>
    <row r="8" spans="2:6" s="68" customFormat="1" ht="12.75" x14ac:dyDescent="0.2">
      <c r="B8" s="137" t="s">
        <v>4</v>
      </c>
      <c r="C8" s="137"/>
      <c r="D8" s="98">
        <f>'22 priedas'!D9</f>
        <v>110087517</v>
      </c>
      <c r="E8" s="67" t="s">
        <v>5</v>
      </c>
      <c r="F8" s="66" t="str">
        <f>'22 priedas'!F8</f>
        <v>Olga Lukjanova</v>
      </c>
    </row>
    <row r="9" spans="2:6" s="68" customFormat="1" ht="25.5" x14ac:dyDescent="0.2">
      <c r="B9" s="137" t="s">
        <v>6</v>
      </c>
      <c r="C9" s="137"/>
      <c r="D9" s="98" t="str">
        <f>'22 priedas'!D10</f>
        <v>Taikos pr. 26A, p/d Nr. 3, 31002  Visaginas</v>
      </c>
      <c r="E9" s="67" t="s">
        <v>7</v>
      </c>
      <c r="F9" s="66" t="str">
        <f>'22 priedas'!F9</f>
        <v>Ekonomikos skyriaus vadovė</v>
      </c>
    </row>
    <row r="10" spans="2:6" s="68" customFormat="1" ht="12.75" x14ac:dyDescent="0.2">
      <c r="B10" s="137" t="s">
        <v>8</v>
      </c>
      <c r="C10" s="137"/>
      <c r="D10" s="98" t="str">
        <f>'22 priedas'!D11</f>
        <v>(8 386) 25 901</v>
      </c>
      <c r="E10" s="67" t="s">
        <v>9</v>
      </c>
      <c r="F10" s="66" t="str">
        <f>'22 priedas'!F10</f>
        <v>(8 386) 25 911</v>
      </c>
    </row>
    <row r="11" spans="2:6" s="68" customFormat="1" ht="12.75" x14ac:dyDescent="0.2">
      <c r="B11" s="137" t="s">
        <v>10</v>
      </c>
      <c r="C11" s="137"/>
      <c r="D11" s="98" t="str">
        <f>'22 priedas'!D12</f>
        <v>(8 386) 60 860</v>
      </c>
      <c r="E11" s="67" t="s">
        <v>11</v>
      </c>
      <c r="F11" s="66" t="str">
        <f>'22 priedas'!F11</f>
        <v>o_lukjanova@visaginoenergija.lt</v>
      </c>
    </row>
    <row r="12" spans="2:6" s="68" customFormat="1" ht="25.5" x14ac:dyDescent="0.2">
      <c r="B12" s="137" t="s">
        <v>12</v>
      </c>
      <c r="C12" s="137"/>
      <c r="D12" s="98" t="str">
        <f>'22 priedas'!D13</f>
        <v>visagino_energija@visaginoenergija.lt</v>
      </c>
      <c r="E12" s="67"/>
      <c r="F12" s="66"/>
    </row>
    <row r="13" spans="2:6" s="68" customFormat="1" ht="25.5" x14ac:dyDescent="0.2">
      <c r="B13" s="137" t="s">
        <v>11</v>
      </c>
      <c r="C13" s="137"/>
      <c r="D13" s="66" t="str">
        <f>'22 priedas'!D13</f>
        <v>visagino_energija@visaginoenergija.lt</v>
      </c>
      <c r="E13" s="67"/>
      <c r="F13" s="66"/>
    </row>
    <row r="14" spans="2:6" ht="15" x14ac:dyDescent="0.25">
      <c r="B14" s="2"/>
      <c r="C14" s="2"/>
      <c r="D14" s="71"/>
      <c r="E14" s="2"/>
      <c r="F14" s="2"/>
    </row>
    <row r="15" spans="2:6" ht="15" x14ac:dyDescent="0.25">
      <c r="B15" s="2"/>
      <c r="C15" s="2"/>
      <c r="D15" s="2"/>
      <c r="E15" s="2"/>
      <c r="F15" s="2"/>
    </row>
    <row r="16" spans="2:6" ht="15.75" x14ac:dyDescent="0.25">
      <c r="D16" s="69" t="s">
        <v>148</v>
      </c>
      <c r="E16" s="70" t="str">
        <f>'22 priedas'!E16</f>
        <v>2024 METŲ BIRŽELIO MĖNESIUI</v>
      </c>
    </row>
    <row r="17" spans="2:6" ht="15.75" thickBot="1" x14ac:dyDescent="0.3">
      <c r="B17" s="2"/>
      <c r="C17" s="2"/>
      <c r="D17" s="2"/>
      <c r="E17" s="2"/>
      <c r="F17" s="2"/>
    </row>
    <row r="18" spans="2:6" ht="15.75" thickBot="1" x14ac:dyDescent="0.3">
      <c r="B18" s="151" t="s">
        <v>161</v>
      </c>
      <c r="C18" s="152"/>
      <c r="D18" s="152"/>
      <c r="E18" s="152"/>
      <c r="F18" s="153"/>
    </row>
    <row r="19" spans="2:6" ht="9" customHeight="1" thickBot="1" x14ac:dyDescent="0.3">
      <c r="B19" s="89"/>
      <c r="C19" s="89"/>
      <c r="D19" s="89"/>
      <c r="E19" s="89"/>
      <c r="F19" s="89"/>
    </row>
    <row r="20" spans="2:6" ht="16.5" thickBot="1" x14ac:dyDescent="0.3">
      <c r="B20" s="5" t="s">
        <v>13</v>
      </c>
      <c r="C20" s="6" t="s">
        <v>4</v>
      </c>
      <c r="D20" s="6" t="s">
        <v>14</v>
      </c>
      <c r="E20" s="6" t="s">
        <v>15</v>
      </c>
      <c r="F20" s="7" t="s">
        <v>116</v>
      </c>
    </row>
    <row r="21" spans="2:6" ht="16.5" thickBot="1" x14ac:dyDescent="0.3">
      <c r="B21" s="49">
        <v>1</v>
      </c>
      <c r="C21" s="50">
        <v>2</v>
      </c>
      <c r="D21" s="50">
        <v>3</v>
      </c>
      <c r="E21" s="50">
        <v>4</v>
      </c>
      <c r="F21" s="51">
        <v>5</v>
      </c>
    </row>
    <row r="22" spans="2:6" ht="15.75" thickBot="1" x14ac:dyDescent="0.3">
      <c r="B22" s="11" t="s">
        <v>17</v>
      </c>
      <c r="C22" s="123" t="s">
        <v>117</v>
      </c>
      <c r="D22" s="123"/>
      <c r="E22" s="123"/>
      <c r="F22" s="124"/>
    </row>
    <row r="23" spans="2:6" ht="15.75" x14ac:dyDescent="0.25">
      <c r="B23" s="13" t="s">
        <v>19</v>
      </c>
      <c r="C23" s="14" t="s">
        <v>118</v>
      </c>
      <c r="D23" s="15" t="s">
        <v>119</v>
      </c>
      <c r="E23" s="15" t="s">
        <v>120</v>
      </c>
      <c r="F23" s="16">
        <v>0.15</v>
      </c>
    </row>
    <row r="24" spans="2:6" ht="15.75" x14ac:dyDescent="0.25">
      <c r="B24" s="118" t="s">
        <v>50</v>
      </c>
      <c r="C24" s="119" t="s">
        <v>121</v>
      </c>
      <c r="D24" s="19" t="s">
        <v>119</v>
      </c>
      <c r="E24" s="19" t="s">
        <v>122</v>
      </c>
      <c r="F24" s="120">
        <f>ROUND((52.57*F26/100)+(1.03*F27)+(0.016*F28),2)</f>
        <v>6.25</v>
      </c>
    </row>
    <row r="25" spans="2:6" ht="31.5" x14ac:dyDescent="0.25">
      <c r="B25" s="118"/>
      <c r="C25" s="119"/>
      <c r="D25" s="19" t="s">
        <v>26</v>
      </c>
      <c r="E25" s="21" t="s">
        <v>163</v>
      </c>
      <c r="F25" s="120"/>
    </row>
    <row r="26" spans="2:6" ht="31.5" x14ac:dyDescent="0.25">
      <c r="B26" s="17" t="s">
        <v>59</v>
      </c>
      <c r="C26" s="22" t="s">
        <v>123</v>
      </c>
      <c r="D26" s="19" t="s">
        <v>21</v>
      </c>
      <c r="E26" s="19" t="s">
        <v>124</v>
      </c>
      <c r="F26" s="78">
        <f>ROUND('22 priedas'!F59,2)</f>
        <v>5.97</v>
      </c>
    </row>
    <row r="27" spans="2:6" ht="47.25" x14ac:dyDescent="0.25">
      <c r="B27" s="17" t="s">
        <v>77</v>
      </c>
      <c r="C27" s="22" t="s">
        <v>125</v>
      </c>
      <c r="D27" s="19" t="s">
        <v>119</v>
      </c>
      <c r="E27" s="21" t="s">
        <v>164</v>
      </c>
      <c r="F27" s="20">
        <v>2.98</v>
      </c>
    </row>
    <row r="28" spans="2:6" ht="32.25" thickBot="1" x14ac:dyDescent="0.3">
      <c r="B28" s="30" t="s">
        <v>85</v>
      </c>
      <c r="C28" s="31" t="s">
        <v>126</v>
      </c>
      <c r="D28" s="32" t="s">
        <v>127</v>
      </c>
      <c r="E28" s="93" t="s">
        <v>165</v>
      </c>
      <c r="F28" s="33">
        <v>2.37</v>
      </c>
    </row>
    <row r="29" spans="2:6" ht="16.5" thickBot="1" x14ac:dyDescent="0.3">
      <c r="B29" s="11" t="s">
        <v>89</v>
      </c>
      <c r="C29" s="12" t="s">
        <v>128</v>
      </c>
      <c r="D29" s="6" t="s">
        <v>119</v>
      </c>
      <c r="E29" s="38" t="s">
        <v>124</v>
      </c>
      <c r="F29" s="53"/>
    </row>
    <row r="30" spans="2:6" ht="15" x14ac:dyDescent="0.25">
      <c r="B30" s="125" t="s">
        <v>129</v>
      </c>
      <c r="C30" s="126" t="s">
        <v>130</v>
      </c>
      <c r="D30" s="127" t="s">
        <v>119</v>
      </c>
      <c r="E30" s="143" t="s">
        <v>131</v>
      </c>
      <c r="F30" s="144"/>
    </row>
    <row r="31" spans="2:6" ht="15" x14ac:dyDescent="0.25">
      <c r="B31" s="118"/>
      <c r="C31" s="119"/>
      <c r="D31" s="128"/>
      <c r="E31" s="130"/>
      <c r="F31" s="145"/>
    </row>
    <row r="32" spans="2:6" ht="15" x14ac:dyDescent="0.25">
      <c r="B32" s="118"/>
      <c r="C32" s="119"/>
      <c r="D32" s="128"/>
      <c r="E32" s="130"/>
      <c r="F32" s="145"/>
    </row>
    <row r="33" spans="2:6" ht="15" x14ac:dyDescent="0.25">
      <c r="B33" s="118"/>
      <c r="C33" s="119"/>
      <c r="D33" s="128"/>
      <c r="E33" s="130"/>
      <c r="F33" s="145"/>
    </row>
    <row r="34" spans="2:6" ht="15" x14ac:dyDescent="0.25">
      <c r="B34" s="118"/>
      <c r="C34" s="119"/>
      <c r="D34" s="128"/>
      <c r="E34" s="130"/>
      <c r="F34" s="145"/>
    </row>
    <row r="35" spans="2:6" ht="15.75" x14ac:dyDescent="0.25">
      <c r="B35" s="17" t="s">
        <v>132</v>
      </c>
      <c r="C35" s="19" t="s">
        <v>46</v>
      </c>
      <c r="D35" s="19" t="s">
        <v>119</v>
      </c>
      <c r="E35" s="25" t="s">
        <v>46</v>
      </c>
      <c r="F35" s="20"/>
    </row>
    <row r="36" spans="2:6" ht="16.5" thickBot="1" x14ac:dyDescent="0.3">
      <c r="B36" s="30" t="s">
        <v>46</v>
      </c>
      <c r="C36" s="32" t="s">
        <v>46</v>
      </c>
      <c r="D36" s="32" t="s">
        <v>119</v>
      </c>
      <c r="E36" s="52" t="s">
        <v>46</v>
      </c>
      <c r="F36" s="33"/>
    </row>
    <row r="37" spans="2:6" ht="15" x14ac:dyDescent="0.25">
      <c r="B37" s="146" t="s">
        <v>91</v>
      </c>
      <c r="C37" s="54" t="s">
        <v>133</v>
      </c>
      <c r="D37" s="147" t="s">
        <v>119</v>
      </c>
      <c r="E37" s="148" t="s">
        <v>124</v>
      </c>
      <c r="F37" s="154">
        <f>F23+F24</f>
        <v>6.4</v>
      </c>
    </row>
    <row r="38" spans="2:6" ht="15.75" x14ac:dyDescent="0.25">
      <c r="B38" s="140"/>
      <c r="C38" s="55" t="s">
        <v>134</v>
      </c>
      <c r="D38" s="141"/>
      <c r="E38" s="128"/>
      <c r="F38" s="142"/>
    </row>
    <row r="39" spans="2:6" ht="15" x14ac:dyDescent="0.25">
      <c r="B39" s="140" t="s">
        <v>94</v>
      </c>
      <c r="C39" s="55" t="s">
        <v>133</v>
      </c>
      <c r="D39" s="141" t="s">
        <v>119</v>
      </c>
      <c r="E39" s="128" t="s">
        <v>124</v>
      </c>
      <c r="F39" s="142">
        <f>F37*1.09</f>
        <v>6.9760000000000009</v>
      </c>
    </row>
    <row r="40" spans="2:6" ht="15" x14ac:dyDescent="0.25">
      <c r="B40" s="140"/>
      <c r="C40" s="55" t="s">
        <v>135</v>
      </c>
      <c r="D40" s="141"/>
      <c r="E40" s="128"/>
      <c r="F40" s="142"/>
    </row>
    <row r="41" spans="2:6" ht="48" thickBot="1" x14ac:dyDescent="0.3">
      <c r="B41" s="27" t="s">
        <v>96</v>
      </c>
      <c r="C41" s="47" t="s">
        <v>136</v>
      </c>
      <c r="D41" s="113" t="s">
        <v>162</v>
      </c>
      <c r="E41" s="113"/>
      <c r="F41" s="114"/>
    </row>
    <row r="42" spans="2:6" ht="15.75" x14ac:dyDescent="0.25">
      <c r="B42" s="90"/>
      <c r="C42" s="91"/>
      <c r="D42" s="92"/>
      <c r="E42" s="92"/>
      <c r="F42" s="92"/>
    </row>
    <row r="43" spans="2:6" ht="16.5" thickBot="1" x14ac:dyDescent="0.3">
      <c r="B43" s="90"/>
      <c r="C43" s="91"/>
      <c r="D43" s="92"/>
      <c r="E43" s="92"/>
      <c r="F43" s="92"/>
    </row>
    <row r="44" spans="2:6" ht="15.75" thickBot="1" x14ac:dyDescent="0.3">
      <c r="B44" s="151" t="s">
        <v>166</v>
      </c>
      <c r="C44" s="152"/>
      <c r="D44" s="152"/>
      <c r="E44" s="152"/>
      <c r="F44" s="153"/>
    </row>
    <row r="45" spans="2:6" ht="9.75" customHeight="1" thickBot="1" x14ac:dyDescent="0.3">
      <c r="B45" s="89"/>
      <c r="C45" s="89"/>
      <c r="D45" s="89"/>
      <c r="E45" s="89"/>
      <c r="F45" s="89"/>
    </row>
    <row r="46" spans="2:6" ht="16.5" thickBot="1" x14ac:dyDescent="0.3">
      <c r="B46" s="5" t="s">
        <v>13</v>
      </c>
      <c r="C46" s="6" t="s">
        <v>4</v>
      </c>
      <c r="D46" s="6" t="s">
        <v>14</v>
      </c>
      <c r="E46" s="6" t="s">
        <v>15</v>
      </c>
      <c r="F46" s="7" t="s">
        <v>116</v>
      </c>
    </row>
    <row r="47" spans="2:6" ht="16.5" thickBot="1" x14ac:dyDescent="0.3">
      <c r="B47" s="49">
        <v>1</v>
      </c>
      <c r="C47" s="50">
        <v>2</v>
      </c>
      <c r="D47" s="50">
        <v>3</v>
      </c>
      <c r="E47" s="50">
        <v>4</v>
      </c>
      <c r="F47" s="51">
        <v>5</v>
      </c>
    </row>
    <row r="48" spans="2:6" ht="15.75" thickBot="1" x14ac:dyDescent="0.3">
      <c r="B48" s="11" t="s">
        <v>17</v>
      </c>
      <c r="C48" s="123" t="s">
        <v>117</v>
      </c>
      <c r="D48" s="123"/>
      <c r="E48" s="123"/>
      <c r="F48" s="124"/>
    </row>
    <row r="49" spans="2:6" ht="15.75" x14ac:dyDescent="0.25">
      <c r="B49" s="13" t="s">
        <v>19</v>
      </c>
      <c r="C49" s="14" t="s">
        <v>118</v>
      </c>
      <c r="D49" s="15" t="s">
        <v>119</v>
      </c>
      <c r="E49" s="15" t="s">
        <v>120</v>
      </c>
      <c r="F49" s="16">
        <f>F23</f>
        <v>0.15</v>
      </c>
    </row>
    <row r="50" spans="2:6" ht="15.75" x14ac:dyDescent="0.25">
      <c r="B50" s="118" t="s">
        <v>50</v>
      </c>
      <c r="C50" s="119" t="s">
        <v>121</v>
      </c>
      <c r="D50" s="19" t="s">
        <v>119</v>
      </c>
      <c r="E50" s="19" t="s">
        <v>122</v>
      </c>
      <c r="F50" s="145">
        <f>ROUND((52.57*F52/100)+(1.03*F53)+(0.016*F54),2)</f>
        <v>6.34</v>
      </c>
    </row>
    <row r="51" spans="2:6" ht="31.5" x14ac:dyDescent="0.25">
      <c r="B51" s="118"/>
      <c r="C51" s="119"/>
      <c r="D51" s="19" t="s">
        <v>26</v>
      </c>
      <c r="E51" s="21" t="s">
        <v>163</v>
      </c>
      <c r="F51" s="145"/>
    </row>
    <row r="52" spans="2:6" ht="31.5" x14ac:dyDescent="0.25">
      <c r="B52" s="17" t="s">
        <v>59</v>
      </c>
      <c r="C52" s="22" t="s">
        <v>123</v>
      </c>
      <c r="D52" s="19" t="s">
        <v>21</v>
      </c>
      <c r="E52" s="19" t="s">
        <v>124</v>
      </c>
      <c r="F52" s="78">
        <f>ROUND('22 priedas'!F59,2)</f>
        <v>5.97</v>
      </c>
    </row>
    <row r="53" spans="2:6" ht="47.25" x14ac:dyDescent="0.25">
      <c r="B53" s="17" t="s">
        <v>77</v>
      </c>
      <c r="C53" s="22" t="s">
        <v>125</v>
      </c>
      <c r="D53" s="19" t="s">
        <v>119</v>
      </c>
      <c r="E53" s="21" t="s">
        <v>164</v>
      </c>
      <c r="F53" s="26">
        <v>3.07</v>
      </c>
    </row>
    <row r="54" spans="2:6" ht="32.25" thickBot="1" x14ac:dyDescent="0.3">
      <c r="B54" s="30" t="s">
        <v>85</v>
      </c>
      <c r="C54" s="31" t="s">
        <v>126</v>
      </c>
      <c r="D54" s="32" t="s">
        <v>127</v>
      </c>
      <c r="E54" s="93" t="s">
        <v>165</v>
      </c>
      <c r="F54" s="94">
        <v>2.37</v>
      </c>
    </row>
    <row r="55" spans="2:6" ht="16.5" thickBot="1" x14ac:dyDescent="0.3">
      <c r="B55" s="11" t="s">
        <v>89</v>
      </c>
      <c r="C55" s="12" t="s">
        <v>128</v>
      </c>
      <c r="D55" s="6" t="s">
        <v>119</v>
      </c>
      <c r="E55" s="38" t="s">
        <v>124</v>
      </c>
      <c r="F55" s="53"/>
    </row>
    <row r="56" spans="2:6" ht="15" x14ac:dyDescent="0.25">
      <c r="B56" s="125" t="s">
        <v>129</v>
      </c>
      <c r="C56" s="126" t="s">
        <v>130</v>
      </c>
      <c r="D56" s="127" t="s">
        <v>119</v>
      </c>
      <c r="E56" s="143" t="s">
        <v>131</v>
      </c>
      <c r="F56" s="144"/>
    </row>
    <row r="57" spans="2:6" ht="15" x14ac:dyDescent="0.25">
      <c r="B57" s="118"/>
      <c r="C57" s="119"/>
      <c r="D57" s="128"/>
      <c r="E57" s="130"/>
      <c r="F57" s="145"/>
    </row>
    <row r="58" spans="2:6" ht="15" x14ac:dyDescent="0.25">
      <c r="B58" s="118"/>
      <c r="C58" s="119"/>
      <c r="D58" s="128"/>
      <c r="E58" s="130"/>
      <c r="F58" s="145"/>
    </row>
    <row r="59" spans="2:6" ht="15" x14ac:dyDescent="0.25">
      <c r="B59" s="118"/>
      <c r="C59" s="119"/>
      <c r="D59" s="128"/>
      <c r="E59" s="130"/>
      <c r="F59" s="145"/>
    </row>
    <row r="60" spans="2:6" ht="15" x14ac:dyDescent="0.25">
      <c r="B60" s="118"/>
      <c r="C60" s="119"/>
      <c r="D60" s="128"/>
      <c r="E60" s="130"/>
      <c r="F60" s="145"/>
    </row>
    <row r="61" spans="2:6" ht="15.75" x14ac:dyDescent="0.25">
      <c r="B61" s="17" t="s">
        <v>132</v>
      </c>
      <c r="C61" s="19" t="s">
        <v>46</v>
      </c>
      <c r="D61" s="19" t="s">
        <v>119</v>
      </c>
      <c r="E61" s="25" t="s">
        <v>46</v>
      </c>
      <c r="F61" s="20"/>
    </row>
    <row r="62" spans="2:6" ht="16.5" thickBot="1" x14ac:dyDescent="0.3">
      <c r="B62" s="30" t="s">
        <v>46</v>
      </c>
      <c r="C62" s="32" t="s">
        <v>46</v>
      </c>
      <c r="D62" s="32" t="s">
        <v>119</v>
      </c>
      <c r="E62" s="52" t="s">
        <v>46</v>
      </c>
      <c r="F62" s="33"/>
    </row>
    <row r="63" spans="2:6" ht="15" x14ac:dyDescent="0.25">
      <c r="B63" s="146" t="s">
        <v>91</v>
      </c>
      <c r="C63" s="54" t="s">
        <v>133</v>
      </c>
      <c r="D63" s="147" t="s">
        <v>119</v>
      </c>
      <c r="E63" s="148" t="s">
        <v>124</v>
      </c>
      <c r="F63" s="149">
        <f>F49+F50</f>
        <v>6.49</v>
      </c>
    </row>
    <row r="64" spans="2:6" ht="15.75" x14ac:dyDescent="0.25">
      <c r="B64" s="140"/>
      <c r="C64" s="55" t="s">
        <v>134</v>
      </c>
      <c r="D64" s="141"/>
      <c r="E64" s="128"/>
      <c r="F64" s="150"/>
    </row>
    <row r="65" spans="2:6" ht="15" x14ac:dyDescent="0.25">
      <c r="B65" s="140" t="s">
        <v>94</v>
      </c>
      <c r="C65" s="55" t="s">
        <v>133</v>
      </c>
      <c r="D65" s="141" t="s">
        <v>119</v>
      </c>
      <c r="E65" s="128" t="s">
        <v>124</v>
      </c>
      <c r="F65" s="142">
        <f>F63*1.09</f>
        <v>7.0741000000000005</v>
      </c>
    </row>
    <row r="66" spans="2:6" ht="15" x14ac:dyDescent="0.25">
      <c r="B66" s="140"/>
      <c r="C66" s="55" t="s">
        <v>135</v>
      </c>
      <c r="D66" s="141"/>
      <c r="E66" s="128"/>
      <c r="F66" s="142"/>
    </row>
    <row r="67" spans="2:6" ht="15" x14ac:dyDescent="0.25">
      <c r="B67" s="140" t="s">
        <v>96</v>
      </c>
      <c r="C67" s="55" t="s">
        <v>133</v>
      </c>
      <c r="D67" s="141" t="s">
        <v>119</v>
      </c>
      <c r="E67" s="128" t="s">
        <v>124</v>
      </c>
      <c r="F67" s="142">
        <f>F63*1.21</f>
        <v>7.8529</v>
      </c>
    </row>
    <row r="68" spans="2:6" ht="15" x14ac:dyDescent="0.25">
      <c r="B68" s="140"/>
      <c r="C68" s="55" t="s">
        <v>135</v>
      </c>
      <c r="D68" s="141"/>
      <c r="E68" s="128"/>
      <c r="F68" s="142"/>
    </row>
    <row r="69" spans="2:6" ht="48" thickBot="1" x14ac:dyDescent="0.3">
      <c r="B69" s="27" t="s">
        <v>98</v>
      </c>
      <c r="C69" s="47" t="s">
        <v>136</v>
      </c>
      <c r="D69" s="113" t="s">
        <v>162</v>
      </c>
      <c r="E69" s="113"/>
      <c r="F69" s="114"/>
    </row>
    <row r="70" spans="2:6" ht="15.75" x14ac:dyDescent="0.25">
      <c r="B70" s="90"/>
      <c r="C70" s="91"/>
      <c r="D70" s="92"/>
      <c r="E70" s="92"/>
      <c r="F70" s="92"/>
    </row>
    <row r="71" spans="2:6" ht="15.75" x14ac:dyDescent="0.25">
      <c r="B71" s="90"/>
      <c r="C71" s="91"/>
      <c r="D71" s="92"/>
      <c r="E71" s="92"/>
      <c r="F71" s="92"/>
    </row>
    <row r="72" spans="2:6" ht="16.5" thickBot="1" x14ac:dyDescent="0.3">
      <c r="B72" s="90"/>
      <c r="C72" s="91"/>
      <c r="D72" s="92"/>
      <c r="E72" s="92"/>
      <c r="F72" s="92"/>
    </row>
    <row r="73" spans="2:6" ht="15.75" thickBot="1" x14ac:dyDescent="0.3">
      <c r="B73" s="151" t="s">
        <v>167</v>
      </c>
      <c r="C73" s="152"/>
      <c r="D73" s="152"/>
      <c r="E73" s="152"/>
      <c r="F73" s="153"/>
    </row>
    <row r="74" spans="2:6" ht="9.75" customHeight="1" thickBot="1" x14ac:dyDescent="0.3">
      <c r="B74" s="89"/>
      <c r="C74" s="89"/>
      <c r="D74" s="89"/>
      <c r="E74" s="89"/>
      <c r="F74" s="89"/>
    </row>
    <row r="75" spans="2:6" ht="16.5" thickBot="1" x14ac:dyDescent="0.3">
      <c r="B75" s="5" t="s">
        <v>13</v>
      </c>
      <c r="C75" s="6" t="s">
        <v>4</v>
      </c>
      <c r="D75" s="6" t="s">
        <v>14</v>
      </c>
      <c r="E75" s="6" t="s">
        <v>15</v>
      </c>
      <c r="F75" s="7" t="s">
        <v>116</v>
      </c>
    </row>
    <row r="76" spans="2:6" ht="16.5" thickBot="1" x14ac:dyDescent="0.3">
      <c r="B76" s="49">
        <v>1</v>
      </c>
      <c r="C76" s="50">
        <v>2</v>
      </c>
      <c r="D76" s="50">
        <v>3</v>
      </c>
      <c r="E76" s="50">
        <v>4</v>
      </c>
      <c r="F76" s="51">
        <v>5</v>
      </c>
    </row>
    <row r="77" spans="2:6" ht="15.75" thickBot="1" x14ac:dyDescent="0.3">
      <c r="B77" s="11" t="s">
        <v>17</v>
      </c>
      <c r="C77" s="123" t="s">
        <v>117</v>
      </c>
      <c r="D77" s="123"/>
      <c r="E77" s="123"/>
      <c r="F77" s="124"/>
    </row>
    <row r="78" spans="2:6" ht="15.75" x14ac:dyDescent="0.25">
      <c r="B78" s="13" t="s">
        <v>19</v>
      </c>
      <c r="C78" s="14" t="s">
        <v>118</v>
      </c>
      <c r="D78" s="15" t="s">
        <v>119</v>
      </c>
      <c r="E78" s="15" t="s">
        <v>120</v>
      </c>
      <c r="F78" s="16">
        <f>F49</f>
        <v>0.15</v>
      </c>
    </row>
    <row r="79" spans="2:6" ht="15.75" x14ac:dyDescent="0.25">
      <c r="B79" s="118" t="s">
        <v>50</v>
      </c>
      <c r="C79" s="119" t="s">
        <v>121</v>
      </c>
      <c r="D79" s="19" t="s">
        <v>119</v>
      </c>
      <c r="E79" s="19" t="s">
        <v>122</v>
      </c>
      <c r="F79" s="145">
        <f>ROUND((51*F81/100)+(1*F82)+(0.016*F83),2)</f>
        <v>6.15</v>
      </c>
    </row>
    <row r="80" spans="2:6" ht="31.5" x14ac:dyDescent="0.25">
      <c r="B80" s="118"/>
      <c r="C80" s="119"/>
      <c r="D80" s="19" t="s">
        <v>26</v>
      </c>
      <c r="E80" s="21" t="s">
        <v>168</v>
      </c>
      <c r="F80" s="145"/>
    </row>
    <row r="81" spans="2:6" ht="31.5" x14ac:dyDescent="0.25">
      <c r="B81" s="17" t="s">
        <v>59</v>
      </c>
      <c r="C81" s="22" t="s">
        <v>123</v>
      </c>
      <c r="D81" s="19" t="s">
        <v>21</v>
      </c>
      <c r="E81" s="19" t="s">
        <v>124</v>
      </c>
      <c r="F81" s="78">
        <f>ROUND('22 priedas'!F59,2)</f>
        <v>5.97</v>
      </c>
    </row>
    <row r="82" spans="2:6" ht="47.25" x14ac:dyDescent="0.25">
      <c r="B82" s="17" t="s">
        <v>77</v>
      </c>
      <c r="C82" s="22" t="s">
        <v>125</v>
      </c>
      <c r="D82" s="19" t="s">
        <v>119</v>
      </c>
      <c r="E82" s="21" t="s">
        <v>164</v>
      </c>
      <c r="F82" s="26">
        <v>3.07</v>
      </c>
    </row>
    <row r="83" spans="2:6" ht="32.25" thickBot="1" x14ac:dyDescent="0.3">
      <c r="B83" s="30" t="s">
        <v>85</v>
      </c>
      <c r="C83" s="31" t="s">
        <v>126</v>
      </c>
      <c r="D83" s="32" t="s">
        <v>127</v>
      </c>
      <c r="E83" s="93" t="s">
        <v>165</v>
      </c>
      <c r="F83" s="94">
        <v>2.37</v>
      </c>
    </row>
    <row r="84" spans="2:6" ht="16.5" thickBot="1" x14ac:dyDescent="0.3">
      <c r="B84" s="11" t="s">
        <v>89</v>
      </c>
      <c r="C84" s="12" t="s">
        <v>128</v>
      </c>
      <c r="D84" s="6" t="s">
        <v>119</v>
      </c>
      <c r="E84" s="38" t="s">
        <v>124</v>
      </c>
      <c r="F84" s="53"/>
    </row>
    <row r="85" spans="2:6" ht="15" x14ac:dyDescent="0.25">
      <c r="B85" s="125" t="s">
        <v>129</v>
      </c>
      <c r="C85" s="126" t="s">
        <v>130</v>
      </c>
      <c r="D85" s="127" t="s">
        <v>119</v>
      </c>
      <c r="E85" s="143" t="s">
        <v>131</v>
      </c>
      <c r="F85" s="144"/>
    </row>
    <row r="86" spans="2:6" ht="15" x14ac:dyDescent="0.25">
      <c r="B86" s="118"/>
      <c r="C86" s="119"/>
      <c r="D86" s="128"/>
      <c r="E86" s="130"/>
      <c r="F86" s="145"/>
    </row>
    <row r="87" spans="2:6" ht="15" x14ac:dyDescent="0.25">
      <c r="B87" s="118"/>
      <c r="C87" s="119"/>
      <c r="D87" s="128"/>
      <c r="E87" s="130"/>
      <c r="F87" s="145"/>
    </row>
    <row r="88" spans="2:6" ht="15" x14ac:dyDescent="0.25">
      <c r="B88" s="118"/>
      <c r="C88" s="119"/>
      <c r="D88" s="128"/>
      <c r="E88" s="130"/>
      <c r="F88" s="145"/>
    </row>
    <row r="89" spans="2:6" ht="15" x14ac:dyDescent="0.25">
      <c r="B89" s="118"/>
      <c r="C89" s="119"/>
      <c r="D89" s="128"/>
      <c r="E89" s="130"/>
      <c r="F89" s="145"/>
    </row>
    <row r="90" spans="2:6" ht="15.75" x14ac:dyDescent="0.25">
      <c r="B90" s="17" t="s">
        <v>132</v>
      </c>
      <c r="C90" s="19" t="s">
        <v>46</v>
      </c>
      <c r="D90" s="19" t="s">
        <v>119</v>
      </c>
      <c r="E90" s="25" t="s">
        <v>46</v>
      </c>
      <c r="F90" s="20"/>
    </row>
    <row r="91" spans="2:6" ht="16.5" thickBot="1" x14ac:dyDescent="0.3">
      <c r="B91" s="30" t="s">
        <v>46</v>
      </c>
      <c r="C91" s="32" t="s">
        <v>46</v>
      </c>
      <c r="D91" s="32" t="s">
        <v>119</v>
      </c>
      <c r="E91" s="52" t="s">
        <v>46</v>
      </c>
      <c r="F91" s="33"/>
    </row>
    <row r="92" spans="2:6" ht="15" x14ac:dyDescent="0.25">
      <c r="B92" s="146" t="s">
        <v>91</v>
      </c>
      <c r="C92" s="54" t="s">
        <v>133</v>
      </c>
      <c r="D92" s="147" t="s">
        <v>119</v>
      </c>
      <c r="E92" s="148" t="s">
        <v>124</v>
      </c>
      <c r="F92" s="154">
        <f>F78+F79</f>
        <v>6.3000000000000007</v>
      </c>
    </row>
    <row r="93" spans="2:6" ht="15.75" x14ac:dyDescent="0.25">
      <c r="B93" s="140"/>
      <c r="C93" s="55" t="s">
        <v>134</v>
      </c>
      <c r="D93" s="141"/>
      <c r="E93" s="128"/>
      <c r="F93" s="142"/>
    </row>
    <row r="94" spans="2:6" ht="15" x14ac:dyDescent="0.25">
      <c r="B94" s="140" t="s">
        <v>94</v>
      </c>
      <c r="C94" s="55" t="s">
        <v>133</v>
      </c>
      <c r="D94" s="141" t="s">
        <v>119</v>
      </c>
      <c r="E94" s="128" t="s">
        <v>124</v>
      </c>
      <c r="F94" s="142">
        <f>F92*1.21</f>
        <v>7.6230000000000002</v>
      </c>
    </row>
    <row r="95" spans="2:6" ht="15" x14ac:dyDescent="0.25">
      <c r="B95" s="140"/>
      <c r="C95" s="55" t="s">
        <v>135</v>
      </c>
      <c r="D95" s="141"/>
      <c r="E95" s="128"/>
      <c r="F95" s="142"/>
    </row>
    <row r="96" spans="2:6" ht="48" thickBot="1" x14ac:dyDescent="0.3">
      <c r="B96" s="27" t="s">
        <v>96</v>
      </c>
      <c r="C96" s="47" t="s">
        <v>136</v>
      </c>
      <c r="D96" s="113" t="s">
        <v>162</v>
      </c>
      <c r="E96" s="113"/>
      <c r="F96" s="114"/>
    </row>
    <row r="97" spans="2:6" ht="15" x14ac:dyDescent="0.25">
      <c r="B97" s="116" t="s">
        <v>137</v>
      </c>
      <c r="C97" s="116"/>
      <c r="D97" s="116"/>
      <c r="E97" s="116"/>
      <c r="F97" s="116"/>
    </row>
    <row r="98" spans="2:6" ht="15" x14ac:dyDescent="0.25">
      <c r="B98" s="116"/>
      <c r="C98" s="116"/>
      <c r="D98" s="116"/>
      <c r="E98" s="116"/>
      <c r="F98" s="116"/>
    </row>
    <row r="99" spans="2:6" ht="15" x14ac:dyDescent="0.25">
      <c r="B99" s="116"/>
      <c r="C99" s="116"/>
      <c r="D99" s="116"/>
      <c r="E99" s="116"/>
      <c r="F99" s="116"/>
    </row>
    <row r="100" spans="2:6" ht="15" x14ac:dyDescent="0.25">
      <c r="B100" s="116"/>
      <c r="C100" s="116"/>
      <c r="D100" s="116"/>
      <c r="E100" s="116"/>
      <c r="F100" s="116"/>
    </row>
    <row r="101" spans="2:6" ht="15" x14ac:dyDescent="0.25">
      <c r="B101" s="116"/>
      <c r="C101" s="116"/>
      <c r="D101" s="116"/>
      <c r="E101" s="116"/>
      <c r="F101" s="116"/>
    </row>
    <row r="102" spans="2:6" ht="15" x14ac:dyDescent="0.25">
      <c r="B102" s="116"/>
      <c r="C102" s="116"/>
      <c r="D102" s="116"/>
      <c r="E102" s="116"/>
      <c r="F102" s="116"/>
    </row>
    <row r="103" spans="2:6" ht="15.75" x14ac:dyDescent="0.25">
      <c r="B103" s="56"/>
    </row>
    <row r="104" spans="2:6" ht="15" x14ac:dyDescent="0.25">
      <c r="B104" s="117" t="s">
        <v>110</v>
      </c>
      <c r="C104" s="72" t="str">
        <f>'22 priedas'!C78</f>
        <v>Generalinis direktorius</v>
      </c>
      <c r="D104" s="48" t="s">
        <v>111</v>
      </c>
      <c r="E104" s="72" t="str">
        <f>'22 priedas'!E78</f>
        <v>Zigmas Jurgutavičius</v>
      </c>
    </row>
    <row r="105" spans="2:6" ht="15" x14ac:dyDescent="0.25">
      <c r="B105" s="117"/>
      <c r="C105" s="48" t="s">
        <v>112</v>
      </c>
      <c r="D105" s="48" t="s">
        <v>113</v>
      </c>
      <c r="E105" s="48" t="s">
        <v>114</v>
      </c>
    </row>
    <row r="106" spans="2:6" ht="15" x14ac:dyDescent="0.25"/>
    <row r="107" spans="2:6" ht="15" x14ac:dyDescent="0.25"/>
    <row r="108" spans="2:6" ht="15" x14ac:dyDescent="0.25"/>
    <row r="109" spans="2:6" ht="15" hidden="1" x14ac:dyDescent="0.25"/>
  </sheetData>
  <mergeCells count="71">
    <mergeCell ref="B11:C11"/>
    <mergeCell ref="E2:F3"/>
    <mergeCell ref="B7:C7"/>
    <mergeCell ref="B8:C8"/>
    <mergeCell ref="B9:C9"/>
    <mergeCell ref="B10:C10"/>
    <mergeCell ref="B12:C12"/>
    <mergeCell ref="B13:C13"/>
    <mergeCell ref="C22:F22"/>
    <mergeCell ref="B24:B25"/>
    <mergeCell ref="C24:C25"/>
    <mergeCell ref="F24:F25"/>
    <mergeCell ref="E56:E60"/>
    <mergeCell ref="F56:F60"/>
    <mergeCell ref="B63:B64"/>
    <mergeCell ref="D63:D64"/>
    <mergeCell ref="B30:B34"/>
    <mergeCell ref="C30:C34"/>
    <mergeCell ref="D30:D34"/>
    <mergeCell ref="E30:E34"/>
    <mergeCell ref="F30:F34"/>
    <mergeCell ref="B37:B38"/>
    <mergeCell ref="D37:D38"/>
    <mergeCell ref="E37:E38"/>
    <mergeCell ref="F37:F38"/>
    <mergeCell ref="E63:E64"/>
    <mergeCell ref="F63:F64"/>
    <mergeCell ref="B104:B105"/>
    <mergeCell ref="B18:F18"/>
    <mergeCell ref="B44:F44"/>
    <mergeCell ref="C48:F48"/>
    <mergeCell ref="B50:B51"/>
    <mergeCell ref="C50:C51"/>
    <mergeCell ref="F50:F51"/>
    <mergeCell ref="B56:B60"/>
    <mergeCell ref="C56:C60"/>
    <mergeCell ref="D56:D60"/>
    <mergeCell ref="B39:B40"/>
    <mergeCell ref="D39:D40"/>
    <mergeCell ref="E39:E40"/>
    <mergeCell ref="F39:F40"/>
    <mergeCell ref="D41:F41"/>
    <mergeCell ref="B97:F102"/>
    <mergeCell ref="B65:B66"/>
    <mergeCell ref="D65:D66"/>
    <mergeCell ref="E65:E66"/>
    <mergeCell ref="F65:F66"/>
    <mergeCell ref="B92:B93"/>
    <mergeCell ref="D92:D93"/>
    <mergeCell ref="E92:E93"/>
    <mergeCell ref="F92:F93"/>
    <mergeCell ref="D69:F69"/>
    <mergeCell ref="B73:F73"/>
    <mergeCell ref="C77:F77"/>
    <mergeCell ref="B79:B80"/>
    <mergeCell ref="C79:C80"/>
    <mergeCell ref="F79:F80"/>
    <mergeCell ref="B67:B68"/>
    <mergeCell ref="D67:D68"/>
    <mergeCell ref="E67:E68"/>
    <mergeCell ref="F67:F68"/>
    <mergeCell ref="B85:B89"/>
    <mergeCell ref="C85:C89"/>
    <mergeCell ref="D85:D89"/>
    <mergeCell ref="E85:E89"/>
    <mergeCell ref="F85:F89"/>
    <mergeCell ref="B94:B95"/>
    <mergeCell ref="D94:D95"/>
    <mergeCell ref="E94:E95"/>
    <mergeCell ref="F94:F95"/>
    <mergeCell ref="D96:F96"/>
  </mergeCells>
  <pageMargins left="0.7" right="0.7" top="0.75" bottom="0.75" header="0.3" footer="0.3"/>
  <pageSetup paperSize="9" scale="5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2</vt:i4>
      </vt:variant>
      <vt:variant>
        <vt:lpstr>Įvardytieji diapazonai</vt:lpstr>
      </vt:variant>
      <vt:variant>
        <vt:i4>2</vt:i4>
      </vt:variant>
    </vt:vector>
  </HeadingPairs>
  <TitlesOfParts>
    <vt:vector size="4" baseType="lpstr">
      <vt:lpstr>22 priedas</vt:lpstr>
      <vt:lpstr>23 priedas</vt:lpstr>
      <vt:lpstr>'22 priedas'!Print_Area</vt:lpstr>
      <vt:lpstr>'23 priedas'!Print_Area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Visagino Energija</dc:creator>
  <cp:lastModifiedBy>Visagino Energija</cp:lastModifiedBy>
  <cp:lastPrinted>2024-03-26T06:42:10Z</cp:lastPrinted>
  <dcterms:created xsi:type="dcterms:W3CDTF">2024-02-26T06:52:23Z</dcterms:created>
  <dcterms:modified xsi:type="dcterms:W3CDTF">2024-05-28T06:03:33Z</dcterms:modified>
</cp:coreProperties>
</file>