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ija\AppData\Local\Microsoft\Windows\INetCache\Content.Outlook\60ZHD71N\"/>
    </mc:Choice>
  </mc:AlternateContent>
  <bookViews>
    <workbookView xWindow="0" yWindow="0" windowWidth="28800" windowHeight="12435"/>
  </bookViews>
  <sheets>
    <sheet name="ŠILUMA" sheetId="1" r:id="rId1"/>
    <sheet name="KARŠTAS_VANDU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F86" i="1" l="1"/>
  <c r="F162" i="1" l="1"/>
  <c r="F113" i="2" l="1"/>
  <c r="F31" i="1" l="1"/>
  <c r="F23" i="1"/>
  <c r="F29" i="2" l="1"/>
  <c r="F29" i="1" l="1"/>
  <c r="F93" i="2" l="1"/>
  <c r="F8" i="2"/>
  <c r="F6" i="2"/>
  <c r="F5" i="2"/>
  <c r="F140" i="2" l="1"/>
  <c r="C140" i="2"/>
  <c r="F130" i="2" l="1"/>
  <c r="F134" i="2" s="1"/>
  <c r="F109" i="2"/>
  <c r="F114" i="2" s="1"/>
  <c r="F89" i="2"/>
  <c r="F69" i="2"/>
  <c r="F73" i="2" s="1"/>
  <c r="F45" i="2"/>
  <c r="F49" i="2" s="1"/>
  <c r="B13" i="2"/>
  <c r="F25" i="2"/>
  <c r="F53" i="2" l="1"/>
  <c r="F50" i="2"/>
  <c r="F137" i="2"/>
  <c r="F135" i="2"/>
  <c r="F115" i="2"/>
  <c r="F117" i="2"/>
  <c r="F96" i="2"/>
  <c r="F94" i="2"/>
  <c r="F76" i="2"/>
  <c r="F74" i="2"/>
  <c r="F51" i="2"/>
  <c r="F32" i="2"/>
  <c r="F30" i="2"/>
  <c r="F116" i="1" l="1"/>
  <c r="F18" i="1"/>
  <c r="F169" i="1"/>
  <c r="F161" i="1"/>
  <c r="F136" i="1"/>
  <c r="F131" i="1"/>
  <c r="F128" i="1"/>
  <c r="F121" i="1"/>
  <c r="F119" i="1"/>
  <c r="F109" i="1"/>
  <c r="F80" i="1"/>
  <c r="F74" i="1"/>
  <c r="F68" i="1"/>
  <c r="F62" i="1"/>
  <c r="F56" i="1"/>
  <c r="F50" i="1"/>
  <c r="F44" i="1"/>
  <c r="F39" i="1"/>
  <c r="F34" i="1"/>
  <c r="F154" i="1" l="1"/>
  <c r="F153" i="1" s="1"/>
  <c r="F146" i="1"/>
  <c r="F148" i="1" s="1"/>
  <c r="F149" i="1" l="1"/>
  <c r="F22" i="2"/>
  <c r="F151" i="1"/>
  <c r="F127" i="2" l="1"/>
  <c r="F66" i="2"/>
  <c r="F106" i="2"/>
  <c r="F86" i="2"/>
  <c r="F42" i="2"/>
</calcChain>
</file>

<file path=xl/comments1.xml><?xml version="1.0" encoding="utf-8"?>
<comments xmlns="http://schemas.openxmlformats.org/spreadsheetml/2006/main">
  <authors>
    <author>Viktorija</author>
  </authors>
  <commentList>
    <comment ref="F25" authorId="0" shapeId="0">
      <text>
        <r>
          <rPr>
            <b/>
            <sz val="9"/>
            <color indexed="81"/>
            <rFont val="Tahoma"/>
            <family val="2"/>
            <charset val="186"/>
          </rPr>
          <t>Viktorija:</t>
        </r>
        <r>
          <rPr>
            <sz val="9"/>
            <color indexed="81"/>
            <rFont val="Tahoma"/>
            <family val="2"/>
            <charset val="186"/>
          </rPr>
          <t xml:space="preserve">
VERT KAINA 2020-05</t>
        </r>
      </text>
    </comment>
  </commentList>
</comments>
</file>

<file path=xl/sharedStrings.xml><?xml version="1.0" encoding="utf-8"?>
<sst xmlns="http://schemas.openxmlformats.org/spreadsheetml/2006/main" count="1063" uniqueCount="332">
  <si>
    <t>Eil. Nr.</t>
  </si>
  <si>
    <t>Pavadinimas</t>
  </si>
  <si>
    <t>Mato vnt.</t>
  </si>
  <si>
    <t>Rodiklis / pastaba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</si>
  <si>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</si>
  <si>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</si>
  <si>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</si>
  <si>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</si>
  <si>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</si>
  <si>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</si>
  <si>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</si>
  <si>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</si>
  <si>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šaltiniuose kainos pastovioji dedamoji</t>
  </si>
  <si>
    <t>THG,PD</t>
  </si>
  <si>
    <t>1.1.2.</t>
  </si>
  <si>
    <t xml:space="preserve">šilumos (produkto) gamybos savo šaltiniuose kainos kintamoji dedamoji </t>
  </si>
  <si>
    <t>THG,KD</t>
  </si>
  <si>
    <t>formulė</t>
  </si>
  <si>
    <t>1.2.</t>
  </si>
  <si>
    <t>Kuro rūšys, naudojamos šilumos kainos kintamosios dedamosios skaičiavimuose</t>
  </si>
  <si>
    <t>1.2.1.</t>
  </si>
  <si>
    <t>Gamtinių dujų kaina, taikoma šilumos kainos skaičiavime (1.2.1.2. + 1.2.1.3. + 1.2.1.4. + 1.2.1.5.)</t>
  </si>
  <si>
    <t xml:space="preserve">Eur/MWh </t>
  </si>
  <si>
    <t>-</t>
  </si>
  <si>
    <t>1.2.1.1.</t>
  </si>
  <si>
    <t>kuro žaliavos faktinė pirkimo kaina</t>
  </si>
  <si>
    <t>1.2.1.2.</t>
  </si>
  <si>
    <t>kuro žaliavos kaina, taikoma šilumos kainų skaičiavimuose</t>
  </si>
  <si>
    <t>1.2.1.3.</t>
  </si>
  <si>
    <t>transportavimo kaina</t>
  </si>
  <si>
    <t>1.2.1.4.</t>
  </si>
  <si>
    <t>akcizo mokestis</t>
  </si>
  <si>
    <t>1.2.1.5.</t>
  </si>
  <si>
    <t>gamtinių dujų biržos mokesčiai</t>
  </si>
  <si>
    <t>1.2.2.</t>
  </si>
  <si>
    <t>Medienos kilmės biokuro kaina, taikoma šilumos kainos skaičivime (1.2.2.2 + 1.2.2.3. + 1.2.2.4.)</t>
  </si>
  <si>
    <t xml:space="preserve">Eur/tne </t>
  </si>
  <si>
    <t>1.2.2.1.</t>
  </si>
  <si>
    <t>1.2.2.2.</t>
  </si>
  <si>
    <t>kuro žaliavos kaina, taikoma šilumos kainos skaičiavimuose</t>
  </si>
  <si>
    <t>1.2.2.3.</t>
  </si>
  <si>
    <t>1.2.2.4.</t>
  </si>
  <si>
    <t>energijos išteklių biržos mokesčiai</t>
  </si>
  <si>
    <t>1.2.3.</t>
  </si>
  <si>
    <t>Mazuto kaina, taikoma šilumos kainos skaičiavime (1.2.3.2. + 1.2.3.3. + 1.2.3.4.)</t>
  </si>
  <si>
    <t>Eur/tne</t>
  </si>
  <si>
    <t>1.2.3.1.</t>
  </si>
  <si>
    <t>1.2.3.2.</t>
  </si>
  <si>
    <t>1.2.3.3.</t>
  </si>
  <si>
    <t>1.2.3.4.</t>
  </si>
  <si>
    <t>1.2.4.</t>
  </si>
  <si>
    <t>Malkinės medienos kaina, taikoma šilumos kainos skaičiavime (1.2.4.2. + 1.2.4.3. +1.2.3.4.)</t>
  </si>
  <si>
    <t>1.2.4.1.</t>
  </si>
  <si>
    <t>1.2.4.2.</t>
  </si>
  <si>
    <t>1.2.4.3.</t>
  </si>
  <si>
    <t>1.2.4.4.</t>
  </si>
  <si>
    <t>kitos sąnaudos (įvardinti)</t>
  </si>
  <si>
    <t>1.2.5.</t>
  </si>
  <si>
    <t>Medienos granulių kaina, taikoma šilumos kainos skaičiavime (1.2.5.2. + 1.2.5.3. + 1.2.5.4. + 1.2.5.5.)</t>
  </si>
  <si>
    <t>1.2.5.1.</t>
  </si>
  <si>
    <t>1.2.5.2.</t>
  </si>
  <si>
    <t>1.2.5.3.</t>
  </si>
  <si>
    <t>1.2.5.4.</t>
  </si>
  <si>
    <t>1.2.5.5.</t>
  </si>
  <si>
    <t>1.2.6.</t>
  </si>
  <si>
    <t>Dyzelyno kaina, taikoma šilumos kainos skaičiavime (1.2.6.2. + 1.2.6.3. + 1.2.6.4. + 1.2.6.5.)</t>
  </si>
  <si>
    <t>1.2.6.1.</t>
  </si>
  <si>
    <t>1.2.6.2.</t>
  </si>
  <si>
    <t>1.2.6.3.</t>
  </si>
  <si>
    <t>1.2.6.4.</t>
  </si>
  <si>
    <t>1.2.6.5.</t>
  </si>
  <si>
    <t>1.2.7.</t>
  </si>
  <si>
    <t>Kuro rūšies (įvardinti) kaina, taikoma šilumos kainos skaičiavime (1.2.7.2. + 1.2.7.3. + 1.2.7.4. + 1.2.7.5.)</t>
  </si>
  <si>
    <t>1.2.7.1.</t>
  </si>
  <si>
    <t>1.2.7.2.</t>
  </si>
  <si>
    <t>1.2.7.3.</t>
  </si>
  <si>
    <t>1.2.7.4.</t>
  </si>
  <si>
    <t>1.2.7.5.</t>
  </si>
  <si>
    <t>1.2.8.</t>
  </si>
  <si>
    <t>Kuro rūšies (įvardinti) kaina, taikoma šilumos kainos skaičiavime (1.2.8.2. + 1.2.8.3. + 1.2.8.4. + 1.2.8.5.)</t>
  </si>
  <si>
    <t>1.2.8.1.</t>
  </si>
  <si>
    <t>1.2.8.2.</t>
  </si>
  <si>
    <t>1.2.8.3.</t>
  </si>
  <si>
    <t>1.2.8.4.</t>
  </si>
  <si>
    <t>1.2.8.5.</t>
  </si>
  <si>
    <t>1.2.9.</t>
  </si>
  <si>
    <t>Kuro rūšies (įvardinti) kaina, taikoma šilumos kainos skaičiavime (1.2.9.2. + 1.2.9.3. + 1.2.9.4. + 1.2.9.5.)</t>
  </si>
  <si>
    <t>1.2.9.1.</t>
  </si>
  <si>
    <t>1.2.9.2.</t>
  </si>
  <si>
    <t>1.2.9.3.</t>
  </si>
  <si>
    <t>1.2.9.4.</t>
  </si>
  <si>
    <t>1.2.9.5.</t>
  </si>
  <si>
    <t>1.2.10.</t>
  </si>
  <si>
    <t>Kuro rūšies (įvardinti) kaina, taikoma šilumos kainos skaičiavime (1.2.10.2. + 1.2.10.3. + 1.2.10.4. + 1.2.10.5.)</t>
  </si>
  <si>
    <t>1.2.10.1.</t>
  </si>
  <si>
    <t>1.2.10.2.</t>
  </si>
  <si>
    <t>1.2.10.3.</t>
  </si>
  <si>
    <t>1.2.10.4.</t>
  </si>
  <si>
    <t>1.2.10.5.</t>
  </si>
  <si>
    <t>1.2.11.</t>
  </si>
  <si>
    <t>Kuro rūšies (įvardinti) kaina, taikoma šilumos kainos skaičiavime (1.2.11.2. + 1.2.11.3. + 1.2.11.4. + 1.2.11.5.)</t>
  </si>
  <si>
    <t>1.2.11.1.</t>
  </si>
  <si>
    <t>1.2.11.2.</t>
  </si>
  <si>
    <t>1.2.11.3.</t>
  </si>
  <si>
    <t>1.2.11.4.</t>
  </si>
  <si>
    <t>1.2.11.5.</t>
  </si>
  <si>
    <t>1.3.</t>
  </si>
  <si>
    <t>Šilumos įsigijimo (vidutinė) kaina</t>
  </si>
  <si>
    <t>1.3.1.</t>
  </si>
  <si>
    <t>nepriklausomas šilumos gamintojas UAB "Visagino linija"</t>
  </si>
  <si>
    <t xml:space="preserve"> -</t>
  </si>
  <si>
    <t>1.3.1.1</t>
  </si>
  <si>
    <t>pirktos šilumos kaina</t>
  </si>
  <si>
    <t>1.3.2.</t>
  </si>
  <si>
    <t>nepriklausomas šilumos gamintojas UAB "Lerenta"</t>
  </si>
  <si>
    <t>1.3.2.1.</t>
  </si>
  <si>
    <t>1.3.3.</t>
  </si>
  <si>
    <t>nepriklausomas šilumos gamintojas UAB "Karlų katilinė"</t>
  </si>
  <si>
    <t>1.3.3.1.</t>
  </si>
  <si>
    <t>1.3.4.</t>
  </si>
  <si>
    <t>nepriklausomas šilumos gamintojas (įvardinti)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</si>
  <si>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</si>
  <si>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</si>
  <si>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</si>
  <si>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</si>
  <si>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</si>
  <si>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</si>
  <si>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</si>
  <si>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</si>
  <si>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</si>
  <si>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</si>
  <si>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</si>
  <si>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</si>
  <si>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</si>
  <si>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1.3.11.</t>
  </si>
  <si>
    <t>1.3.11.1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</si>
  <si>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</si>
  <si>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</si>
  <si>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</si>
  <si>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</si>
  <si>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</si>
  <si>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</si>
  <si>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</si>
  <si>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</si>
  <si>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TH,KD</t>
  </si>
  <si>
    <t>1.5.</t>
  </si>
  <si>
    <t>Šilumos (produkto) gamybos (įsigijimo) dvinarė kaina (kainos dedamosios):</t>
  </si>
  <si>
    <t>1.5.1.</t>
  </si>
  <si>
    <t>už suvartotos šilumos srauto vidutinę galią</t>
  </si>
  <si>
    <t>1.5.1.1.</t>
  </si>
  <si>
    <t>pastovioji kainos dalis (mėnesio užmokestis)</t>
  </si>
  <si>
    <t>Eur/mėn./kW</t>
  </si>
  <si>
    <t>T1H,MU</t>
  </si>
  <si>
    <t>1.5.1.2.</t>
  </si>
  <si>
    <t>kintamoji kainos dalis (1.4.2.)</t>
  </si>
  <si>
    <t>1.5.2.</t>
  </si>
  <si>
    <t>atitinkamai vartotojų grupei</t>
  </si>
  <si>
    <t>1.5.2.1.</t>
  </si>
  <si>
    <t>T2H,MU</t>
  </si>
  <si>
    <t>1.5.2.2.</t>
  </si>
  <si>
    <t>2.</t>
  </si>
  <si>
    <t>ŠILUMOS PERDAVIMO KAINOS DEDAMOSIOS</t>
  </si>
  <si>
    <t>2.1.</t>
  </si>
  <si>
    <t>Šilumos perdavimo vienanarė kaina (kainos dedamosios) atitinkamai vartotojų grupei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</si>
  <si>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</si>
  <si>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</si>
  <si>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</si>
  <si>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</si>
  <si>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</si>
  <si>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</si>
  <si>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THT,KD</t>
  </si>
  <si>
    <t>2.2.</t>
  </si>
  <si>
    <t>šilumos perdavimo dvinarė kaina (kainos dedamosios):</t>
  </si>
  <si>
    <t>2.2.1.</t>
  </si>
  <si>
    <t>2.2.1.1.</t>
  </si>
  <si>
    <t>2.2.1.2.</t>
  </si>
  <si>
    <t>kintamoji kainos dalis (2.1.2.)</t>
  </si>
  <si>
    <t>2.2.2.</t>
  </si>
  <si>
    <t>2.2.2.1.</t>
  </si>
  <si>
    <t>Eur/mėn.</t>
  </si>
  <si>
    <t>2.2.2.2.</t>
  </si>
  <si>
    <t>3.</t>
  </si>
  <si>
    <t>MAŽMENINIO APTARNAVIMO KAINA (KAINOS DEDAMOSIOS)</t>
  </si>
  <si>
    <t>3.1.</t>
  </si>
  <si>
    <t>Mažmeninio aptarnavimo kaina vartotojams už suvartotą šilumos kiekį</t>
  </si>
  <si>
    <t>THS, PD</t>
  </si>
  <si>
    <t>3.2.</t>
  </si>
  <si>
    <t xml:space="preserve">Mažmeninio aptarnavimo kaina vartotojams </t>
  </si>
  <si>
    <t>T1HS, MU</t>
  </si>
  <si>
    <t>3.3.</t>
  </si>
  <si>
    <t>T2HS, MU</t>
  </si>
  <si>
    <t>4.</t>
  </si>
  <si>
    <t>NEPADENGTŲ SĄNAUDŲ IR (AR) PAPILDOMAI GAUTŲ PAJAMŲ DEDAMOJI                  (4.1. + 4.2. + ...)</t>
  </si>
  <si>
    <t>4.1.</t>
  </si>
  <si>
    <t>4.2.</t>
  </si>
  <si>
    <t>Papildoma dedamoji dėl (įrašyti), nustatyta (įrašyti sprendimo, nutarimo ar ūkio subjekto įstatuose nustatytu dokumentu datą ir numerį )</t>
  </si>
  <si>
    <t>Taikymo laikotarpis nuo (įrašyti laikotarpį),
iki (įrašyti laikotarpį)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</si>
  <si>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</si>
  <si>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</si>
  <si>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</si>
  <si>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</si>
  <si>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</si>
  <si>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</si>
  <si>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</si>
  <si>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</si>
  <si>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</si>
  <si>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</si>
  <si>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</si>
  <si>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</si>
  <si>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</si>
  <si>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</si>
  <si>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</si>
  <si>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</si>
  <si>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</si>
  <si>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</si>
  <si>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</si>
  <si>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</si>
  <si>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</si>
  <si>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</si>
  <si>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</si>
  <si>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</si>
  <si>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</si>
  <si>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</si>
  <si>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 xml:space="preserve">Visagino savivaldybė 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</si>
  <si>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</si>
  <si>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</si>
  <si>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</si>
  <si>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</si>
  <si>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</si>
  <si>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</si>
  <si>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</si>
  <si>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</si>
  <si>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</si>
  <si>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</si>
  <si>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</si>
  <si>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</si>
  <si>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</si>
  <si>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</si>
  <si>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</si>
  <si>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</si>
  <si>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</si>
  <si>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</si>
  <si>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</si>
  <si>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</si>
  <si>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</si>
  <si>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</si>
  <si>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</si>
  <si>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</si>
  <si>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</si>
  <si>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</si>
  <si>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</si>
  <si>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</si>
  <si>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</si>
  <si>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15.</t>
  </si>
  <si>
    <t>Sprendimas, nutarimas ar ūkio subjekto įstatuose nustatytas dokumentas, kuriuo nustatytos šilumos kainos dedamosios</t>
  </si>
  <si>
    <t>Pareigos</t>
  </si>
  <si>
    <t>________</t>
  </si>
  <si>
    <t>Parašas</t>
  </si>
  <si>
    <t>Vardas, pavardė</t>
  </si>
  <si>
    <r>
      <t>Tvirtinu:</t>
    </r>
    <r>
      <rPr>
        <sz val="10"/>
        <color theme="1"/>
        <rFont val="Times"/>
        <family val="1"/>
      </rPr>
      <t xml:space="preserve"> </t>
    </r>
  </si>
  <si>
    <t>Duomenys apie ūkio subjektą:</t>
  </si>
  <si>
    <t>Duomenys apie kontaktinį asmenį:</t>
  </si>
  <si>
    <t>V., pavardė</t>
  </si>
  <si>
    <t>Kodas</t>
  </si>
  <si>
    <t>Buveinės adresas</t>
  </si>
  <si>
    <t>Telefonas</t>
  </si>
  <si>
    <t>El. paštas</t>
  </si>
  <si>
    <t>Faksas</t>
  </si>
  <si>
    <t>Energetikos, geriamojo vandens tiekimo ir 
nuotekų tvarkymo, paviršinių nuotekų tvarkymo įmonių informacijos teikimo taisyklių
20 priedas</t>
  </si>
  <si>
    <t>Taikos pr. 26A, p/d Nr. 3, 31002  Visaginas</t>
  </si>
  <si>
    <t>(8 386) 25 901</t>
  </si>
  <si>
    <t>(8 386) 60 860</t>
  </si>
  <si>
    <t>visagino_energija@visaginoenergija.lt</t>
  </si>
  <si>
    <t>(8 386) 25 911</t>
  </si>
  <si>
    <t>Energetikos, geriamojo vandens tiekimo ir 
nuotekų tvarkymo, paviršinių nuotekų tvarkymo įmonių informacijos teikimo taisyklių
19 priedas</t>
  </si>
  <si>
    <t>Karšto vandens kainos skaičiavimas (esant atvirai sistemai, daugiabučių namų vartotojams)</t>
  </si>
  <si>
    <t>Kainos / kiekiai</t>
  </si>
  <si>
    <t>KARŠTO VANDENS KAINOS DEDAMOSIOS:</t>
  </si>
  <si>
    <t>karšto vandens kainos pastovioji dedamoji</t>
  </si>
  <si>
    <t>Eur/m3</t>
  </si>
  <si>
    <t xml:space="preserve">Tkv pd </t>
  </si>
  <si>
    <t>karšto vandens kainos kintamoji dedamoji</t>
  </si>
  <si>
    <t>(70,96 x Tš) + (1,03x Tgv)</t>
  </si>
  <si>
    <t>Šilumos kaina, naudojama karšto vandens kainos skaičiavimuose</t>
  </si>
  <si>
    <t>Geriamojo vandens tiekimo ir nuotekų tvarkymo paslaugų kaina</t>
  </si>
  <si>
    <t>Geriamojo vandens pardavimo kaina</t>
  </si>
  <si>
    <t>Eur/apsk. pr. per mėn.</t>
  </si>
  <si>
    <t>PAPILDOMA DEDAMOJI (5.1. + 5.2. + ...)</t>
  </si>
  <si>
    <t>5.1.</t>
  </si>
  <si>
    <t>Papildoma dedamoji dėl (įrašyti), nustatyta (įrašyti sprendimo, nutarimo ar ūkio subjekto įstatuose nustatyto dokumento datą ir numerį)</t>
  </si>
  <si>
    <t>Taikymo laikotarpis
nuo (įrašyti laikotarpį)
iki (įrašyti laikotarpį)</t>
  </si>
  <si>
    <t>5.2.</t>
  </si>
  <si>
    <t>5.3.</t>
  </si>
  <si>
    <t>Galutinė karšto vandens kaina (be PVM)  (1.1. + 1.2. + 5)</t>
  </si>
  <si>
    <t>Galiojanti karšto vandens  kaina (be PVM)</t>
  </si>
  <si>
    <t>Apskaičiuotos kainos pokytis, lyginant su galiojančia karšto vandens kaina</t>
  </si>
  <si>
    <t>Nutarimas ar ūkio subjekto įstatuose nustatytas dokumentas, kuriuo nustatytos karšto vandens kainos dedamosios</t>
  </si>
  <si>
    <t>Karšto vandens kainos skaičiavimas (esant atvirai sistemai, kitiems daugiabučių namų vartotojams - įmonėms, organizacijoms)</t>
  </si>
  <si>
    <t xml:space="preserve">Tkv. pd </t>
  </si>
  <si>
    <t>(70,96 x Tš) + (1,03 x Tgv)</t>
  </si>
  <si>
    <t>Karšto vandens kainos skaičiavimas (esant atvirai sistemai, kitiems vartotojams)</t>
  </si>
  <si>
    <t>(69 x Tš) + (1 x Tgv)</t>
  </si>
  <si>
    <t>Karšto vandens kainos skaičiavimas (esant uždarai sistemai, daugiabučių namų vartotojams)</t>
  </si>
  <si>
    <t>Karšto vandens kainos skaičiavimas (esant uždarai sistemai, kitiems daugiabučių namų vartotojams - įmonėms, organizacijoms)</t>
  </si>
  <si>
    <t>Galutinė karšto vandens kaina (su 9 % PVM)</t>
  </si>
  <si>
    <t>Galutinė karšto vandens kaina (su 21 % PVM)</t>
  </si>
  <si>
    <t>Karšto vandens kainos skaičiavimas (esant uždarai sistemai, kitiems vartotojams)</t>
  </si>
  <si>
    <t>(51 x Tš) + (1,00 x Tgv) + (0,016 x Tgv pard)</t>
  </si>
  <si>
    <t>Galutinė karšto vandens kaina (su 21% PVM)</t>
  </si>
  <si>
    <t>Valstybinė kainų ir energetikos kontrolės komisijos 2019 m. balandžio 19 d. nutarimas Nr. O3E-112</t>
  </si>
  <si>
    <t>(52,51x Tš) + (1,03 x Tgv) + (0,016  x Tgv pard)</t>
  </si>
  <si>
    <t>(52,51 x Tš) + (1,03 x Tgv) + (0,016  x Tgv pard)</t>
  </si>
  <si>
    <r>
      <t>Tvirtinu:</t>
    </r>
    <r>
      <rPr>
        <sz val="10"/>
        <rFont val="Times"/>
        <family val="1"/>
      </rPr>
      <t xml:space="preserve"> </t>
    </r>
  </si>
  <si>
    <r>
      <t xml:space="preserve"> T</t>
    </r>
    <r>
      <rPr>
        <vertAlign val="subscript"/>
        <sz val="9"/>
        <rFont val="Times New Roman"/>
        <family val="1"/>
        <charset val="186"/>
      </rPr>
      <t>HT,KD</t>
    </r>
    <r>
      <rPr>
        <sz val="9"/>
        <rFont val="Times New Roman"/>
        <family val="1"/>
        <charset val="186"/>
      </rPr>
      <t xml:space="preserve"> = 0,05 + (43077513 x T</t>
    </r>
    <r>
      <rPr>
        <vertAlign val="subscript"/>
        <sz val="9"/>
        <rFont val="Times New Roman"/>
        <family val="1"/>
        <charset val="186"/>
      </rPr>
      <t>H</t>
    </r>
    <r>
      <rPr>
        <sz val="9"/>
        <rFont val="Times New Roman"/>
        <family val="1"/>
        <charset val="186"/>
      </rPr>
      <t>)</t>
    </r>
    <r>
      <rPr>
        <vertAlign val="subscript"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/ 211684035</t>
    </r>
  </si>
  <si>
    <t>Papildoma dedamoji dėl 2017 m. gegužės 1 d. - 2018 m. balandžio 30 d. nesugrąžintų papildomai gautų pajamų suma dėl šilumos kainoje įskaitytų ir faktiškai patirtų sąnaudų kurui ir šilumai įsigyti neatitikties bei dėl 2018 m. sausio 1 d. - 
2018 m. liepos 31 d. faktinių ir į šilumos kainą įskaičiuotų kuro ir įsigytos šilumos kainų skirtumo, nustatyta VST 2019-05-28 sprendimu 
Nr.TS-124</t>
  </si>
  <si>
    <t>Taikymo laikotarpis  nuo 2019-07-01 iki 2021-06-30</t>
  </si>
  <si>
    <t>Papildoma dedamoji dėl 2013 m. sausio 1 d. – 2018 m. rugpjūčio 31 d. laikotarpiu nesusigrąžintų ir 2017 m. sausio 1 d. – 2017 m.
gruodžio 31 d. laikotarpiu patirtų mokestinių įsipareigojimų sąnaudų,  nustatyta VST 2019-05-28 sprendimu Nr.TS-124</t>
  </si>
  <si>
    <t>Taikymo laikotarpis  nuo 2019-07-01 iki 2020-06-30</t>
  </si>
  <si>
    <t>Visagino savivaldybės tarybos 
2019 m. birželio 27 d. sprendimas 
Nr. TS-162</t>
  </si>
  <si>
    <t>Viktorija Abaravičienė</t>
  </si>
  <si>
    <t>v_abaraviciene@visaginoenergija.lt</t>
  </si>
  <si>
    <t>UAB "Visagino energija"</t>
  </si>
  <si>
    <t>l.e. Ekonomikos skyriaus vadovės pareigas</t>
  </si>
  <si>
    <t xml:space="preserve">Komercijos direktorius,
pavaduojantis generalinį direktorių
</t>
  </si>
  <si>
    <t>Viačeslav Šimkus</t>
  </si>
  <si>
    <t>Visagino savivaldybės tarybos  2019 m. gegužės 28 d. sprendimas
Nr. TS-124</t>
  </si>
  <si>
    <t>2020 m. gegužė</t>
  </si>
  <si>
    <t xml:space="preserve">KARŠTO VANDENS KAINOS SKAIČIAVIMAS </t>
  </si>
  <si>
    <t>ŠILUMOS KAINOS SKAIČIAVIMAS</t>
  </si>
  <si>
    <t xml:space="preserve">  2020 METŲ LIEPOS MĖNESIUI</t>
  </si>
  <si>
    <r>
      <t>T</t>
    </r>
    <r>
      <rPr>
        <vertAlign val="subscript"/>
        <sz val="9"/>
        <rFont val="Times New Roman"/>
        <family val="1"/>
        <charset val="186"/>
      </rPr>
      <t>HG, KD</t>
    </r>
    <r>
      <rPr>
        <sz val="9"/>
        <rFont val="Times New Roman"/>
        <family val="1"/>
        <charset val="186"/>
      </rPr>
      <t xml:space="preserve"> = 0,15+((104706 x P</t>
    </r>
    <r>
      <rPr>
        <vertAlign val="subscript"/>
        <sz val="9"/>
        <rFont val="Times New Roman"/>
        <family val="1"/>
        <charset val="186"/>
      </rPr>
      <t>HG</t>
    </r>
    <r>
      <rPr>
        <sz val="9"/>
        <rFont val="Times New Roman"/>
        <family val="1"/>
        <charset val="186"/>
      </rPr>
      <t>,d) + (8200 x P</t>
    </r>
    <r>
      <rPr>
        <vertAlign val="subscript"/>
        <sz val="9"/>
        <rFont val="Times New Roman"/>
        <family val="1"/>
        <charset val="186"/>
      </rPr>
      <t>HG</t>
    </r>
    <r>
      <rPr>
        <sz val="9"/>
        <rFont val="Times New Roman"/>
        <family val="1"/>
        <charset val="186"/>
      </rPr>
      <t>,med b)) /( 187129748/ 100)</t>
    </r>
  </si>
  <si>
    <r>
      <t>T</t>
    </r>
    <r>
      <rPr>
        <vertAlign val="subscript"/>
        <sz val="9"/>
        <rFont val="Times New Roman"/>
        <family val="1"/>
        <charset val="186"/>
      </rPr>
      <t>H, KD</t>
    </r>
    <r>
      <rPr>
        <sz val="9"/>
        <rFont val="Times New Roman"/>
        <family val="1"/>
        <charset val="186"/>
      </rPr>
      <t xml:space="preserve"> = 0,11+((104706 x P</t>
    </r>
    <r>
      <rPr>
        <vertAlign val="subscript"/>
        <sz val="9"/>
        <rFont val="Times New Roman"/>
        <family val="1"/>
        <charset val="186"/>
      </rPr>
      <t>HG</t>
    </r>
    <r>
      <rPr>
        <sz val="9"/>
        <rFont val="Times New Roman"/>
        <family val="1"/>
        <charset val="186"/>
      </rPr>
      <t>,d) + (8200 x P</t>
    </r>
    <r>
      <rPr>
        <vertAlign val="subscript"/>
        <sz val="9"/>
        <rFont val="Times New Roman"/>
        <family val="1"/>
        <charset val="186"/>
      </rPr>
      <t>HG</t>
    </r>
    <r>
      <rPr>
        <sz val="9"/>
        <rFont val="Times New Roman"/>
        <family val="1"/>
        <charset val="186"/>
      </rPr>
      <t>,med b))  +  ((67631800 x  P</t>
    </r>
    <r>
      <rPr>
        <vertAlign val="subscript"/>
        <sz val="9"/>
        <rFont val="Times New Roman"/>
        <family val="1"/>
        <charset val="186"/>
      </rPr>
      <t>HP)/100</t>
    </r>
    <r>
      <rPr>
        <sz val="9"/>
        <rFont val="Times New Roman"/>
        <family val="1"/>
        <charset val="186"/>
      </rPr>
      <t>)) / (254761548/100)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</si>
</sst>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color theme="1"/>
      <name val="Times"/>
      <family val="1"/>
    </font>
    <font>
      <sz val="10"/>
      <color theme="1"/>
      <name val="Times"/>
      <family val="1"/>
    </font>
    <font>
      <sz val="10"/>
      <color theme="1"/>
      <name val="Times New Roman"/>
      <family val="1"/>
      <charset val="186"/>
    </font>
    <font>
      <sz val="11.5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"/>
      <family val="1"/>
    </font>
    <font>
      <sz val="10"/>
      <name val="Times"/>
      <family val="1"/>
    </font>
    <font>
      <sz val="12"/>
      <name val="Times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9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8"/>
      <color theme="10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1"/>
      <name val="Times New Roman"/>
      <family val="1"/>
      <charset val="186"/>
    </font>
    <font>
      <u/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>
      <alignment horizontal="left" vertical="center" wrapText="1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5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justify" vertical="center"/>
    </xf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0" borderId="0" xfId="0" applyFont="1" applyAlignment="1">
      <alignment horizontal="left" vertical="center" indent="15"/>
    </xf>
    <xf numFmtId="0" fontId="3" fillId="0" borderId="0" xfId="0" applyFont="1"/>
    <xf numFmtId="0" fontId="3" fillId="2" borderId="0" xfId="0" applyFont="1" applyFill="1"/>
    <xf numFmtId="0" fontId="4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vertical="center"/>
    </xf>
    <xf numFmtId="2" fontId="13" fillId="0" borderId="0" xfId="0" applyNumberFormat="1" applyFont="1" applyAlignment="1">
      <alignment wrapText="1"/>
    </xf>
    <xf numFmtId="2" fontId="13" fillId="0" borderId="0" xfId="0" applyNumberFormat="1" applyFont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1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7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7" xfId="0" applyFont="1" applyFill="1" applyBorder="1" applyAlignment="1" applyProtection="1">
      <alignment horizontal="center" vertical="center" wrapText="1"/>
      <protection locked="0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>
      <alignment vertical="center" wrapText="1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2" fontId="13" fillId="2" borderId="6" xfId="0" applyNumberFormat="1" applyFont="1" applyFill="1" applyBorder="1" applyAlignment="1" applyProtection="1">
      <alignment horizontal="center" vertical="center"/>
      <protection locked="0"/>
    </xf>
    <xf numFmtId="2" fontId="12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_abaraviciene@visaginoenergija.lt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_smirnova@visaginoenergija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F189"/>
  <sheetViews>
    <sheetView tabSelected="1" workbookViewId="0">
      <selection activeCell="C170" sqref="C170"/>
    </sheetView>
  </sheetViews>
  <sheetFormatPr defaultRowHeight="15" x14ac:dyDescent="0.25"/>
  <cols>
    <col min="2" max="2" width="9.140625" style="14"/>
    <col min="3" max="3" width="47.5703125" style="15" customWidth="1"/>
    <col min="4" max="4" width="22.7109375" style="14" customWidth="1"/>
    <col min="5" max="5" width="23.28515625" style="14" customWidth="1"/>
    <col min="6" max="6" width="30.5703125" style="14" customWidth="1"/>
  </cols>
  <sheetData>
    <row r="2" spans="2:6" ht="65.25" customHeight="1" x14ac:dyDescent="0.25">
      <c r="B2" s="19"/>
      <c r="C2" s="1"/>
      <c r="D2" s="1"/>
      <c r="E2" s="74" t="s">
        <v>274</v>
      </c>
      <c r="F2" s="74"/>
    </row>
    <row r="3" spans="2:6" x14ac:dyDescent="0.25">
      <c r="B3" s="1"/>
      <c r="C3" s="1"/>
      <c r="D3" s="1"/>
      <c r="E3" s="1"/>
      <c r="F3" s="13"/>
    </row>
    <row r="4" spans="2:6" ht="30" x14ac:dyDescent="0.25">
      <c r="B4" s="75" t="s">
        <v>260</v>
      </c>
      <c r="C4" s="75"/>
      <c r="D4" s="22"/>
      <c r="E4" s="21" t="s">
        <v>261</v>
      </c>
      <c r="F4" s="21"/>
    </row>
    <row r="5" spans="2:6" x14ac:dyDescent="0.25">
      <c r="B5" s="75" t="s">
        <v>1</v>
      </c>
      <c r="C5" s="75"/>
      <c r="D5" s="20" t="s">
        <v>321</v>
      </c>
      <c r="E5" s="21" t="s">
        <v>262</v>
      </c>
      <c r="F5" s="21" t="s">
        <v>319</v>
      </c>
    </row>
    <row r="6" spans="2:6" ht="30" x14ac:dyDescent="0.25">
      <c r="B6" s="75" t="s">
        <v>263</v>
      </c>
      <c r="C6" s="75"/>
      <c r="D6" s="20">
        <v>110087517</v>
      </c>
      <c r="E6" s="21" t="s">
        <v>255</v>
      </c>
      <c r="F6" s="21" t="s">
        <v>322</v>
      </c>
    </row>
    <row r="7" spans="2:6" ht="30" x14ac:dyDescent="0.25">
      <c r="B7" s="75" t="s">
        <v>264</v>
      </c>
      <c r="C7" s="75"/>
      <c r="D7" s="20" t="s">
        <v>269</v>
      </c>
      <c r="E7" s="21" t="s">
        <v>265</v>
      </c>
      <c r="F7" s="21" t="s">
        <v>273</v>
      </c>
    </row>
    <row r="8" spans="2:6" x14ac:dyDescent="0.25">
      <c r="B8" s="75" t="s">
        <v>265</v>
      </c>
      <c r="C8" s="75"/>
      <c r="D8" s="20" t="s">
        <v>270</v>
      </c>
      <c r="E8" s="21" t="s">
        <v>266</v>
      </c>
      <c r="F8" s="66" t="s">
        <v>320</v>
      </c>
    </row>
    <row r="9" spans="2:6" x14ac:dyDescent="0.25">
      <c r="B9" s="75" t="s">
        <v>267</v>
      </c>
      <c r="C9" s="75"/>
      <c r="D9" s="20" t="s">
        <v>271</v>
      </c>
      <c r="E9" s="21"/>
      <c r="F9" s="22"/>
    </row>
    <row r="10" spans="2:6" ht="25.5" x14ac:dyDescent="0.25">
      <c r="B10" s="75" t="s">
        <v>266</v>
      </c>
      <c r="C10" s="75"/>
      <c r="D10" s="23" t="s">
        <v>272</v>
      </c>
      <c r="E10" s="21"/>
      <c r="F10" s="21"/>
    </row>
    <row r="11" spans="2:6" x14ac:dyDescent="0.25">
      <c r="B11" s="18"/>
      <c r="C11"/>
      <c r="D11"/>
      <c r="E11"/>
    </row>
    <row r="12" spans="2:6" x14ac:dyDescent="0.25">
      <c r="B12"/>
      <c r="C12"/>
      <c r="D12"/>
      <c r="E12"/>
    </row>
    <row r="13" spans="2:6" ht="15.75" customHeight="1" x14ac:dyDescent="0.25">
      <c r="B13" s="96" t="s">
        <v>328</v>
      </c>
      <c r="C13" s="96"/>
      <c r="D13" s="96"/>
      <c r="E13" s="97" t="s">
        <v>329</v>
      </c>
      <c r="F13" s="97"/>
    </row>
    <row r="14" spans="2:6" ht="15.75" x14ac:dyDescent="0.25">
      <c r="B14" s="98"/>
      <c r="C14" s="99">
        <v>44008</v>
      </c>
      <c r="D14" s="100"/>
      <c r="E14" s="100"/>
      <c r="F14" s="100"/>
    </row>
    <row r="15" spans="2:6" x14ac:dyDescent="0.25">
      <c r="B15" s="101"/>
      <c r="C15" s="102"/>
      <c r="D15" s="101"/>
      <c r="E15" s="101"/>
      <c r="F15" s="101"/>
    </row>
    <row r="16" spans="2:6" x14ac:dyDescent="0.25">
      <c r="B16" s="103" t="s">
        <v>0</v>
      </c>
      <c r="C16" s="104" t="s">
        <v>1</v>
      </c>
      <c r="D16" s="103" t="s">
        <v>2</v>
      </c>
      <c r="E16" s="103" t="s">
        <v>3</v>
      </c>
      <c r="F16" s="103" t="s">
        <v>4</v>
      </c>
    </row>
    <row r="17" spans="2:6" ht="28.5" x14ac:dyDescent="0.25">
      <c r="B17" s="103" t="s">
        <v>5</v>
      </c>
      <c r="C17" s="105" t="s">
        <v>6</v>
      </c>
      <c r="D17" s="106"/>
      <c r="E17" s="106"/>
      <c r="F17" s="107"/>
    </row>
    <row r="18" spans="2:6" ht="42.75" x14ac:dyDescent="0.25">
      <c r="B18" s="108" t="s">
        <v>7</v>
      </c>
      <c r="C18" s="109" t="s">
        <v>8</v>
      </c>
      <c r="D18" s="108" t="s">
        <v>9</v>
      </c>
      <c r="E18" s="104" t="s">
        <v>10</v>
      </c>
      <c r="F18" s="6">
        <f>SUM(F19+F20)</f>
        <v>3.49</v>
      </c>
    </row>
    <row r="19" spans="2:6" ht="30" x14ac:dyDescent="0.25">
      <c r="B19" s="108" t="s">
        <v>11</v>
      </c>
      <c r="C19" s="110" t="s">
        <v>12</v>
      </c>
      <c r="D19" s="108" t="s">
        <v>9</v>
      </c>
      <c r="E19" s="108" t="s">
        <v>13</v>
      </c>
      <c r="F19" s="2">
        <v>1.54</v>
      </c>
    </row>
    <row r="20" spans="2:6" ht="30" x14ac:dyDescent="0.25">
      <c r="B20" s="111" t="s">
        <v>14</v>
      </c>
      <c r="C20" s="112" t="s">
        <v>15</v>
      </c>
      <c r="D20" s="108" t="s">
        <v>9</v>
      </c>
      <c r="E20" s="108" t="s">
        <v>16</v>
      </c>
      <c r="F20" s="113">
        <v>1.95</v>
      </c>
    </row>
    <row r="21" spans="2:6" ht="39" x14ac:dyDescent="0.25">
      <c r="B21" s="114"/>
      <c r="C21" s="115"/>
      <c r="D21" s="108" t="s">
        <v>17</v>
      </c>
      <c r="E21" s="65" t="s">
        <v>330</v>
      </c>
      <c r="F21" s="116"/>
    </row>
    <row r="22" spans="2:6" x14ac:dyDescent="0.25">
      <c r="B22" s="108" t="s">
        <v>18</v>
      </c>
      <c r="C22" s="117" t="s">
        <v>19</v>
      </c>
      <c r="D22" s="118"/>
      <c r="E22" s="118"/>
      <c r="F22" s="119"/>
    </row>
    <row r="23" spans="2:6" ht="30" x14ac:dyDescent="0.25">
      <c r="B23" s="108" t="s">
        <v>20</v>
      </c>
      <c r="C23" s="110" t="s">
        <v>21</v>
      </c>
      <c r="D23" s="108" t="s">
        <v>22</v>
      </c>
      <c r="E23" s="108" t="s">
        <v>23</v>
      </c>
      <c r="F23" s="3">
        <f>SUM(F25+F26+F27+F28)</f>
        <v>23.84</v>
      </c>
    </row>
    <row r="24" spans="2:6" x14ac:dyDescent="0.25">
      <c r="B24" s="108" t="s">
        <v>24</v>
      </c>
      <c r="C24" s="110" t="s">
        <v>25</v>
      </c>
      <c r="D24" s="108" t="s">
        <v>22</v>
      </c>
      <c r="E24" s="108" t="s">
        <v>23</v>
      </c>
      <c r="F24" s="2">
        <v>0</v>
      </c>
    </row>
    <row r="25" spans="2:6" ht="30" x14ac:dyDescent="0.25">
      <c r="B25" s="108" t="s">
        <v>26</v>
      </c>
      <c r="C25" s="110" t="s">
        <v>27</v>
      </c>
      <c r="D25" s="108" t="s">
        <v>22</v>
      </c>
      <c r="E25" s="108" t="s">
        <v>23</v>
      </c>
      <c r="F25" s="2">
        <v>8.36</v>
      </c>
    </row>
    <row r="26" spans="2:6" x14ac:dyDescent="0.25">
      <c r="B26" s="108" t="s">
        <v>28</v>
      </c>
      <c r="C26" s="110" t="s">
        <v>29</v>
      </c>
      <c r="D26" s="108" t="s">
        <v>22</v>
      </c>
      <c r="E26" s="108" t="s">
        <v>23</v>
      </c>
      <c r="F26" s="2">
        <v>15.48</v>
      </c>
    </row>
    <row r="27" spans="2:6" x14ac:dyDescent="0.25">
      <c r="B27" s="108" t="s">
        <v>30</v>
      </c>
      <c r="C27" s="110" t="s">
        <v>31</v>
      </c>
      <c r="D27" s="108" t="s">
        <v>22</v>
      </c>
      <c r="E27" s="108" t="s">
        <v>23</v>
      </c>
      <c r="F27" s="2">
        <v>0</v>
      </c>
    </row>
    <row r="28" spans="2:6" x14ac:dyDescent="0.25">
      <c r="B28" s="108" t="s">
        <v>32</v>
      </c>
      <c r="C28" s="110" t="s">
        <v>33</v>
      </c>
      <c r="D28" s="108" t="s">
        <v>22</v>
      </c>
      <c r="E28" s="108" t="s">
        <v>23</v>
      </c>
      <c r="F28" s="2">
        <v>0</v>
      </c>
    </row>
    <row r="29" spans="2:6" ht="30" x14ac:dyDescent="0.25">
      <c r="B29" s="108" t="s">
        <v>34</v>
      </c>
      <c r="C29" s="110" t="s">
        <v>35</v>
      </c>
      <c r="D29" s="108" t="s">
        <v>36</v>
      </c>
      <c r="E29" s="108" t="s">
        <v>23</v>
      </c>
      <c r="F29" s="3">
        <f>SUM(F31+F32+F33)</f>
        <v>106.07504716981136</v>
      </c>
    </row>
    <row r="30" spans="2:6" x14ac:dyDescent="0.25">
      <c r="B30" s="108" t="s">
        <v>37</v>
      </c>
      <c r="C30" s="110" t="s">
        <v>25</v>
      </c>
      <c r="D30" s="108" t="s">
        <v>36</v>
      </c>
      <c r="E30" s="108" t="s">
        <v>23</v>
      </c>
      <c r="F30" s="2">
        <v>105.59504716981135</v>
      </c>
    </row>
    <row r="31" spans="2:6" ht="30" x14ac:dyDescent="0.25">
      <c r="B31" s="108" t="s">
        <v>38</v>
      </c>
      <c r="C31" s="110" t="s">
        <v>39</v>
      </c>
      <c r="D31" s="108" t="s">
        <v>36</v>
      </c>
      <c r="E31" s="108" t="s">
        <v>23</v>
      </c>
      <c r="F31" s="2">
        <f>F30</f>
        <v>105.59504716981135</v>
      </c>
    </row>
    <row r="32" spans="2:6" x14ac:dyDescent="0.25">
      <c r="B32" s="108" t="s">
        <v>40</v>
      </c>
      <c r="C32" s="110" t="s">
        <v>29</v>
      </c>
      <c r="D32" s="108" t="s">
        <v>36</v>
      </c>
      <c r="E32" s="108" t="s">
        <v>23</v>
      </c>
      <c r="F32" s="2">
        <v>0</v>
      </c>
    </row>
    <row r="33" spans="2:6" x14ac:dyDescent="0.25">
      <c r="B33" s="108" t="s">
        <v>41</v>
      </c>
      <c r="C33" s="110" t="s">
        <v>42</v>
      </c>
      <c r="D33" s="108" t="s">
        <v>36</v>
      </c>
      <c r="E33" s="108" t="s">
        <v>23</v>
      </c>
      <c r="F33" s="2">
        <v>0.48</v>
      </c>
    </row>
    <row r="34" spans="2:6" ht="30" hidden="1" x14ac:dyDescent="0.25">
      <c r="B34" s="108" t="s">
        <v>43</v>
      </c>
      <c r="C34" s="110" t="s">
        <v>44</v>
      </c>
      <c r="D34" s="108" t="s">
        <v>45</v>
      </c>
      <c r="E34" s="108" t="s">
        <v>23</v>
      </c>
      <c r="F34" s="3">
        <f>SUM(F36+F37+F38)</f>
        <v>0</v>
      </c>
    </row>
    <row r="35" spans="2:6" hidden="1" x14ac:dyDescent="0.25">
      <c r="B35" s="108" t="s">
        <v>46</v>
      </c>
      <c r="C35" s="110" t="s">
        <v>25</v>
      </c>
      <c r="D35" s="108" t="s">
        <v>45</v>
      </c>
      <c r="E35" s="108" t="s">
        <v>23</v>
      </c>
      <c r="F35" s="2">
        <v>0</v>
      </c>
    </row>
    <row r="36" spans="2:6" ht="30" hidden="1" x14ac:dyDescent="0.25">
      <c r="B36" s="108" t="s">
        <v>47</v>
      </c>
      <c r="C36" s="110" t="s">
        <v>39</v>
      </c>
      <c r="D36" s="108" t="s">
        <v>45</v>
      </c>
      <c r="E36" s="108" t="s">
        <v>23</v>
      </c>
      <c r="F36" s="2">
        <v>0</v>
      </c>
    </row>
    <row r="37" spans="2:6" hidden="1" x14ac:dyDescent="0.25">
      <c r="B37" s="108" t="s">
        <v>48</v>
      </c>
      <c r="C37" s="110" t="s">
        <v>29</v>
      </c>
      <c r="D37" s="108" t="s">
        <v>45</v>
      </c>
      <c r="E37" s="108" t="s">
        <v>23</v>
      </c>
      <c r="F37" s="2">
        <v>0</v>
      </c>
    </row>
    <row r="38" spans="2:6" hidden="1" x14ac:dyDescent="0.25">
      <c r="B38" s="108" t="s">
        <v>49</v>
      </c>
      <c r="C38" s="110" t="s">
        <v>31</v>
      </c>
      <c r="D38" s="108" t="s">
        <v>45</v>
      </c>
      <c r="E38" s="108" t="s">
        <v>23</v>
      </c>
      <c r="F38" s="2">
        <v>0</v>
      </c>
    </row>
    <row r="39" spans="2:6" ht="30" hidden="1" x14ac:dyDescent="0.25">
      <c r="B39" s="108" t="s">
        <v>50</v>
      </c>
      <c r="C39" s="110" t="s">
        <v>51</v>
      </c>
      <c r="D39" s="108" t="s">
        <v>45</v>
      </c>
      <c r="E39" s="108" t="s">
        <v>23</v>
      </c>
      <c r="F39" s="3">
        <f>SUM(F41+F42+F43)</f>
        <v>0</v>
      </c>
    </row>
    <row r="40" spans="2:6" hidden="1" x14ac:dyDescent="0.25">
      <c r="B40" s="108" t="s">
        <v>52</v>
      </c>
      <c r="C40" s="110" t="s">
        <v>25</v>
      </c>
      <c r="D40" s="108" t="s">
        <v>45</v>
      </c>
      <c r="E40" s="108" t="s">
        <v>23</v>
      </c>
      <c r="F40" s="2">
        <v>0</v>
      </c>
    </row>
    <row r="41" spans="2:6" ht="30" hidden="1" x14ac:dyDescent="0.25">
      <c r="B41" s="108" t="s">
        <v>53</v>
      </c>
      <c r="C41" s="110" t="s">
        <v>39</v>
      </c>
      <c r="D41" s="108" t="s">
        <v>45</v>
      </c>
      <c r="E41" s="108" t="s">
        <v>23</v>
      </c>
      <c r="F41" s="2">
        <v>0</v>
      </c>
    </row>
    <row r="42" spans="2:6" hidden="1" x14ac:dyDescent="0.25">
      <c r="B42" s="108" t="s">
        <v>54</v>
      </c>
      <c r="C42" s="110" t="s">
        <v>29</v>
      </c>
      <c r="D42" s="108" t="s">
        <v>45</v>
      </c>
      <c r="E42" s="108" t="s">
        <v>23</v>
      </c>
      <c r="F42" s="2">
        <v>0</v>
      </c>
    </row>
    <row r="43" spans="2:6" hidden="1" x14ac:dyDescent="0.25">
      <c r="B43" s="108" t="s">
        <v>55</v>
      </c>
      <c r="C43" s="120" t="s">
        <v>56</v>
      </c>
      <c r="D43" s="108" t="s">
        <v>45</v>
      </c>
      <c r="E43" s="108" t="s">
        <v>23</v>
      </c>
      <c r="F43" s="4">
        <v>0</v>
      </c>
    </row>
    <row r="44" spans="2:6" ht="30" hidden="1" x14ac:dyDescent="0.25">
      <c r="B44" s="108" t="s">
        <v>57</v>
      </c>
      <c r="C44" s="110" t="s">
        <v>58</v>
      </c>
      <c r="D44" s="108" t="s">
        <v>45</v>
      </c>
      <c r="E44" s="108" t="s">
        <v>23</v>
      </c>
      <c r="F44" s="3">
        <f>F46+F47+F48+F49</f>
        <v>0</v>
      </c>
    </row>
    <row r="45" spans="2:6" hidden="1" x14ac:dyDescent="0.25">
      <c r="B45" s="108" t="s">
        <v>59</v>
      </c>
      <c r="C45" s="110" t="s">
        <v>25</v>
      </c>
      <c r="D45" s="108" t="s">
        <v>45</v>
      </c>
      <c r="E45" s="108" t="s">
        <v>23</v>
      </c>
      <c r="F45" s="2">
        <v>0</v>
      </c>
    </row>
    <row r="46" spans="2:6" ht="30" hidden="1" x14ac:dyDescent="0.25">
      <c r="B46" s="108" t="s">
        <v>60</v>
      </c>
      <c r="C46" s="110" t="s">
        <v>39</v>
      </c>
      <c r="D46" s="108" t="s">
        <v>45</v>
      </c>
      <c r="E46" s="108" t="s">
        <v>23</v>
      </c>
      <c r="F46" s="2">
        <v>0</v>
      </c>
    </row>
    <row r="47" spans="2:6" hidden="1" x14ac:dyDescent="0.25">
      <c r="B47" s="108" t="s">
        <v>61</v>
      </c>
      <c r="C47" s="110" t="s">
        <v>29</v>
      </c>
      <c r="D47" s="108" t="s">
        <v>45</v>
      </c>
      <c r="E47" s="108" t="s">
        <v>23</v>
      </c>
      <c r="F47" s="2">
        <v>0</v>
      </c>
    </row>
    <row r="48" spans="2:6" hidden="1" x14ac:dyDescent="0.25">
      <c r="B48" s="108" t="s">
        <v>62</v>
      </c>
      <c r="C48" s="110" t="s">
        <v>42</v>
      </c>
      <c r="D48" s="108" t="s">
        <v>45</v>
      </c>
      <c r="E48" s="108" t="s">
        <v>23</v>
      </c>
      <c r="F48" s="2">
        <v>0</v>
      </c>
    </row>
    <row r="49" spans="2:6" hidden="1" x14ac:dyDescent="0.25">
      <c r="B49" s="108" t="s">
        <v>63</v>
      </c>
      <c r="C49" s="120" t="s">
        <v>56</v>
      </c>
      <c r="D49" s="108" t="s">
        <v>45</v>
      </c>
      <c r="E49" s="108" t="s">
        <v>23</v>
      </c>
      <c r="F49" s="2">
        <v>0</v>
      </c>
    </row>
    <row r="50" spans="2:6" ht="30" hidden="1" x14ac:dyDescent="0.25">
      <c r="B50" s="108" t="s">
        <v>64</v>
      </c>
      <c r="C50" s="110" t="s">
        <v>65</v>
      </c>
      <c r="D50" s="108" t="s">
        <v>45</v>
      </c>
      <c r="E50" s="108" t="s">
        <v>23</v>
      </c>
      <c r="F50" s="3">
        <f>F52+F53+F54+F55</f>
        <v>0</v>
      </c>
    </row>
    <row r="51" spans="2:6" hidden="1" x14ac:dyDescent="0.25">
      <c r="B51" s="108" t="s">
        <v>66</v>
      </c>
      <c r="C51" s="110" t="s">
        <v>25</v>
      </c>
      <c r="D51" s="108" t="s">
        <v>45</v>
      </c>
      <c r="E51" s="108" t="s">
        <v>23</v>
      </c>
      <c r="F51" s="2">
        <v>0</v>
      </c>
    </row>
    <row r="52" spans="2:6" ht="30" hidden="1" x14ac:dyDescent="0.25">
      <c r="B52" s="108" t="s">
        <v>67</v>
      </c>
      <c r="C52" s="110" t="s">
        <v>39</v>
      </c>
      <c r="D52" s="108" t="s">
        <v>45</v>
      </c>
      <c r="E52" s="108" t="s">
        <v>23</v>
      </c>
      <c r="F52" s="2">
        <v>0</v>
      </c>
    </row>
    <row r="53" spans="2:6" hidden="1" x14ac:dyDescent="0.25">
      <c r="B53" s="108" t="s">
        <v>68</v>
      </c>
      <c r="C53" s="110" t="s">
        <v>29</v>
      </c>
      <c r="D53" s="108" t="s">
        <v>45</v>
      </c>
      <c r="E53" s="108" t="s">
        <v>23</v>
      </c>
      <c r="F53" s="2">
        <v>0</v>
      </c>
    </row>
    <row r="54" spans="2:6" hidden="1" x14ac:dyDescent="0.25">
      <c r="B54" s="108" t="s">
        <v>69</v>
      </c>
      <c r="C54" s="110" t="s">
        <v>31</v>
      </c>
      <c r="D54" s="108" t="s">
        <v>45</v>
      </c>
      <c r="E54" s="108" t="s">
        <v>23</v>
      </c>
      <c r="F54" s="2">
        <v>0</v>
      </c>
    </row>
    <row r="55" spans="2:6" hidden="1" x14ac:dyDescent="0.25">
      <c r="B55" s="108" t="s">
        <v>70</v>
      </c>
      <c r="C55" s="120" t="s">
        <v>56</v>
      </c>
      <c r="D55" s="108" t="s">
        <v>45</v>
      </c>
      <c r="E55" s="108" t="s">
        <v>23</v>
      </c>
      <c r="F55" s="2">
        <v>0</v>
      </c>
    </row>
    <row r="56" spans="2:6" ht="30" hidden="1" x14ac:dyDescent="0.25">
      <c r="B56" s="108" t="s">
        <v>71</v>
      </c>
      <c r="C56" s="120" t="s">
        <v>72</v>
      </c>
      <c r="D56" s="108" t="s">
        <v>45</v>
      </c>
      <c r="E56" s="108" t="s">
        <v>23</v>
      </c>
      <c r="F56" s="3">
        <f>F58+F59+F60+F61</f>
        <v>0</v>
      </c>
    </row>
    <row r="57" spans="2:6" hidden="1" x14ac:dyDescent="0.25">
      <c r="B57" s="108" t="s">
        <v>73</v>
      </c>
      <c r="C57" s="110" t="s">
        <v>25</v>
      </c>
      <c r="D57" s="108" t="s">
        <v>45</v>
      </c>
      <c r="E57" s="108" t="s">
        <v>23</v>
      </c>
      <c r="F57" s="2">
        <v>0</v>
      </c>
    </row>
    <row r="58" spans="2:6" ht="30" hidden="1" x14ac:dyDescent="0.25">
      <c r="B58" s="108" t="s">
        <v>74</v>
      </c>
      <c r="C58" s="110" t="s">
        <v>39</v>
      </c>
      <c r="D58" s="108" t="s">
        <v>45</v>
      </c>
      <c r="E58" s="108" t="s">
        <v>23</v>
      </c>
      <c r="F58" s="2">
        <v>0</v>
      </c>
    </row>
    <row r="59" spans="2:6" hidden="1" x14ac:dyDescent="0.25">
      <c r="B59" s="108" t="s">
        <v>75</v>
      </c>
      <c r="C59" s="110" t="s">
        <v>29</v>
      </c>
      <c r="D59" s="108" t="s">
        <v>45</v>
      </c>
      <c r="E59" s="108" t="s">
        <v>23</v>
      </c>
      <c r="F59" s="2">
        <v>0</v>
      </c>
    </row>
    <row r="60" spans="2:6" hidden="1" x14ac:dyDescent="0.25">
      <c r="B60" s="108" t="s">
        <v>76</v>
      </c>
      <c r="C60" s="110" t="s">
        <v>31</v>
      </c>
      <c r="D60" s="108" t="s">
        <v>45</v>
      </c>
      <c r="E60" s="108" t="s">
        <v>23</v>
      </c>
      <c r="F60" s="2">
        <v>0</v>
      </c>
    </row>
    <row r="61" spans="2:6" hidden="1" x14ac:dyDescent="0.25">
      <c r="B61" s="108" t="s">
        <v>77</v>
      </c>
      <c r="C61" s="120" t="s">
        <v>56</v>
      </c>
      <c r="D61" s="108" t="s">
        <v>45</v>
      </c>
      <c r="E61" s="108" t="s">
        <v>23</v>
      </c>
      <c r="F61" s="2">
        <v>0</v>
      </c>
    </row>
    <row r="62" spans="2:6" ht="30" hidden="1" x14ac:dyDescent="0.25">
      <c r="B62" s="108" t="s">
        <v>78</v>
      </c>
      <c r="C62" s="120" t="s">
        <v>79</v>
      </c>
      <c r="D62" s="108" t="s">
        <v>45</v>
      </c>
      <c r="E62" s="108" t="s">
        <v>23</v>
      </c>
      <c r="F62" s="3">
        <f>F64+F65+F66+F67</f>
        <v>0</v>
      </c>
    </row>
    <row r="63" spans="2:6" hidden="1" x14ac:dyDescent="0.25">
      <c r="B63" s="108" t="s">
        <v>80</v>
      </c>
      <c r="C63" s="110" t="s">
        <v>25</v>
      </c>
      <c r="D63" s="108" t="s">
        <v>45</v>
      </c>
      <c r="E63" s="108" t="s">
        <v>23</v>
      </c>
      <c r="F63" s="2">
        <v>0</v>
      </c>
    </row>
    <row r="64" spans="2:6" ht="30" hidden="1" x14ac:dyDescent="0.25">
      <c r="B64" s="108" t="s">
        <v>81</v>
      </c>
      <c r="C64" s="110" t="s">
        <v>39</v>
      </c>
      <c r="D64" s="108" t="s">
        <v>45</v>
      </c>
      <c r="E64" s="108" t="s">
        <v>23</v>
      </c>
      <c r="F64" s="2">
        <v>0</v>
      </c>
    </row>
    <row r="65" spans="2:6" hidden="1" x14ac:dyDescent="0.25">
      <c r="B65" s="108" t="s">
        <v>82</v>
      </c>
      <c r="C65" s="110" t="s">
        <v>29</v>
      </c>
      <c r="D65" s="108" t="s">
        <v>45</v>
      </c>
      <c r="E65" s="108" t="s">
        <v>23</v>
      </c>
      <c r="F65" s="2">
        <v>0</v>
      </c>
    </row>
    <row r="66" spans="2:6" hidden="1" x14ac:dyDescent="0.25">
      <c r="B66" s="108" t="s">
        <v>83</v>
      </c>
      <c r="C66" s="110" t="s">
        <v>31</v>
      </c>
      <c r="D66" s="108" t="s">
        <v>45</v>
      </c>
      <c r="E66" s="108" t="s">
        <v>23</v>
      </c>
      <c r="F66" s="2">
        <v>0</v>
      </c>
    </row>
    <row r="67" spans="2:6" hidden="1" x14ac:dyDescent="0.25">
      <c r="B67" s="108" t="s">
        <v>84</v>
      </c>
      <c r="C67" s="120" t="s">
        <v>56</v>
      </c>
      <c r="D67" s="108" t="s">
        <v>45</v>
      </c>
      <c r="E67" s="108" t="s">
        <v>23</v>
      </c>
      <c r="F67" s="2">
        <v>0</v>
      </c>
    </row>
    <row r="68" spans="2:6" ht="30" hidden="1" x14ac:dyDescent="0.25">
      <c r="B68" s="108" t="s">
        <v>85</v>
      </c>
      <c r="C68" s="120" t="s">
        <v>86</v>
      </c>
      <c r="D68" s="108" t="s">
        <v>45</v>
      </c>
      <c r="E68" s="108" t="s">
        <v>23</v>
      </c>
      <c r="F68" s="3">
        <f>F70+F71+F72+F73</f>
        <v>0</v>
      </c>
    </row>
    <row r="69" spans="2:6" hidden="1" x14ac:dyDescent="0.25">
      <c r="B69" s="108" t="s">
        <v>87</v>
      </c>
      <c r="C69" s="110" t="s">
        <v>25</v>
      </c>
      <c r="D69" s="108" t="s">
        <v>45</v>
      </c>
      <c r="E69" s="108" t="s">
        <v>23</v>
      </c>
      <c r="F69" s="2">
        <v>0</v>
      </c>
    </row>
    <row r="70" spans="2:6" ht="30" hidden="1" x14ac:dyDescent="0.25">
      <c r="B70" s="108" t="s">
        <v>88</v>
      </c>
      <c r="C70" s="110" t="s">
        <v>39</v>
      </c>
      <c r="D70" s="108" t="s">
        <v>45</v>
      </c>
      <c r="E70" s="108" t="s">
        <v>23</v>
      </c>
      <c r="F70" s="2">
        <v>0</v>
      </c>
    </row>
    <row r="71" spans="2:6" hidden="1" x14ac:dyDescent="0.25">
      <c r="B71" s="108" t="s">
        <v>89</v>
      </c>
      <c r="C71" s="110" t="s">
        <v>29</v>
      </c>
      <c r="D71" s="108" t="s">
        <v>45</v>
      </c>
      <c r="E71" s="108" t="s">
        <v>23</v>
      </c>
      <c r="F71" s="2">
        <v>0</v>
      </c>
    </row>
    <row r="72" spans="2:6" hidden="1" x14ac:dyDescent="0.25">
      <c r="B72" s="108" t="s">
        <v>90</v>
      </c>
      <c r="C72" s="110" t="s">
        <v>31</v>
      </c>
      <c r="D72" s="108" t="s">
        <v>45</v>
      </c>
      <c r="E72" s="108" t="s">
        <v>23</v>
      </c>
      <c r="F72" s="2">
        <v>0</v>
      </c>
    </row>
    <row r="73" spans="2:6" hidden="1" x14ac:dyDescent="0.25">
      <c r="B73" s="108" t="s">
        <v>91</v>
      </c>
      <c r="C73" s="120" t="s">
        <v>56</v>
      </c>
      <c r="D73" s="108" t="s">
        <v>45</v>
      </c>
      <c r="E73" s="108" t="s">
        <v>23</v>
      </c>
      <c r="F73" s="2">
        <v>0</v>
      </c>
    </row>
    <row r="74" spans="2:6" ht="45" hidden="1" x14ac:dyDescent="0.25">
      <c r="B74" s="108" t="s">
        <v>92</v>
      </c>
      <c r="C74" s="120" t="s">
        <v>93</v>
      </c>
      <c r="D74" s="108" t="s">
        <v>45</v>
      </c>
      <c r="E74" s="108" t="s">
        <v>23</v>
      </c>
      <c r="F74" s="3">
        <f>F76+F77+F78+F79</f>
        <v>0</v>
      </c>
    </row>
    <row r="75" spans="2:6" hidden="1" x14ac:dyDescent="0.25">
      <c r="B75" s="108" t="s">
        <v>94</v>
      </c>
      <c r="C75" s="110" t="s">
        <v>25</v>
      </c>
      <c r="D75" s="108" t="s">
        <v>45</v>
      </c>
      <c r="E75" s="108" t="s">
        <v>23</v>
      </c>
      <c r="F75" s="2">
        <v>0</v>
      </c>
    </row>
    <row r="76" spans="2:6" ht="30" hidden="1" x14ac:dyDescent="0.25">
      <c r="B76" s="108" t="s">
        <v>95</v>
      </c>
      <c r="C76" s="110" t="s">
        <v>39</v>
      </c>
      <c r="D76" s="108" t="s">
        <v>45</v>
      </c>
      <c r="E76" s="108" t="s">
        <v>23</v>
      </c>
      <c r="F76" s="2">
        <v>0</v>
      </c>
    </row>
    <row r="77" spans="2:6" hidden="1" x14ac:dyDescent="0.25">
      <c r="B77" s="108" t="s">
        <v>96</v>
      </c>
      <c r="C77" s="110" t="s">
        <v>29</v>
      </c>
      <c r="D77" s="108" t="s">
        <v>45</v>
      </c>
      <c r="E77" s="108" t="s">
        <v>23</v>
      </c>
      <c r="F77" s="2">
        <v>0</v>
      </c>
    </row>
    <row r="78" spans="2:6" hidden="1" x14ac:dyDescent="0.25">
      <c r="B78" s="108" t="s">
        <v>97</v>
      </c>
      <c r="C78" s="110" t="s">
        <v>31</v>
      </c>
      <c r="D78" s="108" t="s">
        <v>45</v>
      </c>
      <c r="E78" s="108" t="s">
        <v>23</v>
      </c>
      <c r="F78" s="2">
        <v>0</v>
      </c>
    </row>
    <row r="79" spans="2:6" hidden="1" x14ac:dyDescent="0.25">
      <c r="B79" s="108" t="s">
        <v>98</v>
      </c>
      <c r="C79" s="120" t="s">
        <v>56</v>
      </c>
      <c r="D79" s="108" t="s">
        <v>45</v>
      </c>
      <c r="E79" s="108" t="s">
        <v>23</v>
      </c>
      <c r="F79" s="2">
        <v>0</v>
      </c>
    </row>
    <row r="80" spans="2:6" ht="45" hidden="1" x14ac:dyDescent="0.25">
      <c r="B80" s="108" t="s">
        <v>99</v>
      </c>
      <c r="C80" s="120" t="s">
        <v>100</v>
      </c>
      <c r="D80" s="108" t="s">
        <v>45</v>
      </c>
      <c r="E80" s="108" t="s">
        <v>23</v>
      </c>
      <c r="F80" s="3">
        <f>F82+F83+F84+F85</f>
        <v>0</v>
      </c>
    </row>
    <row r="81" spans="2:6" hidden="1" x14ac:dyDescent="0.25">
      <c r="B81" s="108" t="s">
        <v>101</v>
      </c>
      <c r="C81" s="110" t="s">
        <v>25</v>
      </c>
      <c r="D81" s="108" t="s">
        <v>45</v>
      </c>
      <c r="E81" s="108" t="s">
        <v>23</v>
      </c>
      <c r="F81" s="2">
        <v>0</v>
      </c>
    </row>
    <row r="82" spans="2:6" ht="30" hidden="1" x14ac:dyDescent="0.25">
      <c r="B82" s="108" t="s">
        <v>102</v>
      </c>
      <c r="C82" s="110" t="s">
        <v>39</v>
      </c>
      <c r="D82" s="108" t="s">
        <v>45</v>
      </c>
      <c r="E82" s="108" t="s">
        <v>23</v>
      </c>
      <c r="F82" s="2">
        <v>0</v>
      </c>
    </row>
    <row r="83" spans="2:6" hidden="1" x14ac:dyDescent="0.25">
      <c r="B83" s="108" t="s">
        <v>103</v>
      </c>
      <c r="C83" s="110" t="s">
        <v>29</v>
      </c>
      <c r="D83" s="108" t="s">
        <v>45</v>
      </c>
      <c r="E83" s="108" t="s">
        <v>23</v>
      </c>
      <c r="F83" s="2">
        <v>0</v>
      </c>
    </row>
    <row r="84" spans="2:6" hidden="1" x14ac:dyDescent="0.25">
      <c r="B84" s="108" t="s">
        <v>104</v>
      </c>
      <c r="C84" s="110" t="s">
        <v>31</v>
      </c>
      <c r="D84" s="108" t="s">
        <v>45</v>
      </c>
      <c r="E84" s="108" t="s">
        <v>23</v>
      </c>
      <c r="F84" s="2">
        <v>0</v>
      </c>
    </row>
    <row r="85" spans="2:6" hidden="1" x14ac:dyDescent="0.25">
      <c r="B85" s="108" t="s">
        <v>105</v>
      </c>
      <c r="C85" s="120" t="s">
        <v>56</v>
      </c>
      <c r="D85" s="108" t="s">
        <v>45</v>
      </c>
      <c r="E85" s="108" t="s">
        <v>23</v>
      </c>
      <c r="F85" s="2">
        <v>0</v>
      </c>
    </row>
    <row r="86" spans="2:6" x14ac:dyDescent="0.25">
      <c r="B86" s="108" t="s">
        <v>106</v>
      </c>
      <c r="C86" s="110" t="s">
        <v>107</v>
      </c>
      <c r="D86" s="108" t="s">
        <v>9</v>
      </c>
      <c r="E86" s="108" t="s">
        <v>23</v>
      </c>
      <c r="F86" s="2">
        <f>ROUND(((2000*1.3)+(0*0)+(637*1.85))/(2000+0+637),2)</f>
        <v>1.43</v>
      </c>
    </row>
    <row r="87" spans="2:6" ht="30" x14ac:dyDescent="0.25">
      <c r="B87" s="108" t="s">
        <v>108</v>
      </c>
      <c r="C87" s="120" t="s">
        <v>109</v>
      </c>
      <c r="D87" s="108" t="s">
        <v>110</v>
      </c>
      <c r="E87" s="108" t="s">
        <v>23</v>
      </c>
      <c r="F87" s="108" t="s">
        <v>110</v>
      </c>
    </row>
    <row r="88" spans="2:6" x14ac:dyDescent="0.25">
      <c r="B88" s="108" t="s">
        <v>111</v>
      </c>
      <c r="C88" s="110" t="s">
        <v>112</v>
      </c>
      <c r="D88" s="108" t="s">
        <v>9</v>
      </c>
      <c r="E88" s="108" t="s">
        <v>23</v>
      </c>
      <c r="F88" s="2">
        <v>1.3</v>
      </c>
    </row>
    <row r="89" spans="2:6" x14ac:dyDescent="0.25">
      <c r="B89" s="108" t="s">
        <v>113</v>
      </c>
      <c r="C89" s="120" t="s">
        <v>114</v>
      </c>
      <c r="D89" s="108" t="s">
        <v>110</v>
      </c>
      <c r="E89" s="108" t="s">
        <v>23</v>
      </c>
      <c r="F89" s="108" t="s">
        <v>23</v>
      </c>
    </row>
    <row r="90" spans="2:6" x14ac:dyDescent="0.25">
      <c r="B90" s="108" t="s">
        <v>115</v>
      </c>
      <c r="C90" s="110" t="s">
        <v>112</v>
      </c>
      <c r="D90" s="108" t="s">
        <v>9</v>
      </c>
      <c r="E90" s="108" t="s">
        <v>23</v>
      </c>
      <c r="F90" s="2">
        <v>0</v>
      </c>
    </row>
    <row r="91" spans="2:6" ht="30" x14ac:dyDescent="0.25">
      <c r="B91" s="108" t="s">
        <v>116</v>
      </c>
      <c r="C91" s="120" t="s">
        <v>117</v>
      </c>
      <c r="D91" s="108" t="s">
        <v>110</v>
      </c>
      <c r="E91" s="108" t="s">
        <v>23</v>
      </c>
      <c r="F91" s="108" t="s">
        <v>23</v>
      </c>
    </row>
    <row r="92" spans="2:6" x14ac:dyDescent="0.25">
      <c r="B92" s="108" t="s">
        <v>118</v>
      </c>
      <c r="C92" s="110" t="s">
        <v>112</v>
      </c>
      <c r="D92" s="108" t="s">
        <v>9</v>
      </c>
      <c r="E92" s="108" t="s">
        <v>23</v>
      </c>
      <c r="F92" s="2">
        <v>1.85</v>
      </c>
    </row>
    <row r="93" spans="2:6" hidden="1" x14ac:dyDescent="0.25">
      <c r="B93" s="108" t="s">
        <v>119</v>
      </c>
      <c r="C93" s="120" t="s">
        <v>120</v>
      </c>
      <c r="D93" s="108" t="s">
        <v>110</v>
      </c>
      <c r="E93" s="108" t="s">
        <v>23</v>
      </c>
      <c r="F93" s="108" t="s">
        <v>23</v>
      </c>
    </row>
    <row r="94" spans="2:6" hidden="1" x14ac:dyDescent="0.25">
      <c r="B94" s="108" t="s">
        <v>121</v>
      </c>
      <c r="C94" s="110" t="s">
        <v>112</v>
      </c>
      <c r="D94" s="108" t="s">
        <v>9</v>
      </c>
      <c r="E94" s="108" t="s">
        <v>23</v>
      </c>
      <c r="F94" s="2">
        <v>0</v>
      </c>
    </row>
    <row r="95" spans="2:6" hidden="1" x14ac:dyDescent="0.25">
      <c r="B95" s="108" t="s">
        <v>122</v>
      </c>
      <c r="C95" s="120" t="s">
        <v>120</v>
      </c>
      <c r="D95" s="108" t="s">
        <v>110</v>
      </c>
      <c r="E95" s="108" t="s">
        <v>23</v>
      </c>
      <c r="F95" s="108" t="s">
        <v>23</v>
      </c>
    </row>
    <row r="96" spans="2:6" hidden="1" x14ac:dyDescent="0.25">
      <c r="B96" s="108" t="s">
        <v>123</v>
      </c>
      <c r="C96" s="110" t="s">
        <v>112</v>
      </c>
      <c r="D96" s="108" t="s">
        <v>9</v>
      </c>
      <c r="E96" s="108" t="s">
        <v>23</v>
      </c>
      <c r="F96" s="2">
        <v>0</v>
      </c>
    </row>
    <row r="97" spans="2:6" hidden="1" x14ac:dyDescent="0.25">
      <c r="B97" s="108" t="s">
        <v>124</v>
      </c>
      <c r="C97" s="120" t="s">
        <v>120</v>
      </c>
      <c r="D97" s="108" t="s">
        <v>110</v>
      </c>
      <c r="E97" s="108" t="s">
        <v>23</v>
      </c>
      <c r="F97" s="108" t="s">
        <v>23</v>
      </c>
    </row>
    <row r="98" spans="2:6" hidden="1" x14ac:dyDescent="0.25">
      <c r="B98" s="108" t="s">
        <v>125</v>
      </c>
      <c r="C98" s="110" t="s">
        <v>112</v>
      </c>
      <c r="D98" s="108" t="s">
        <v>9</v>
      </c>
      <c r="E98" s="108" t="s">
        <v>23</v>
      </c>
      <c r="F98" s="2">
        <v>0</v>
      </c>
    </row>
    <row r="99" spans="2:6" hidden="1" x14ac:dyDescent="0.25">
      <c r="B99" s="108" t="s">
        <v>126</v>
      </c>
      <c r="C99" s="120" t="s">
        <v>120</v>
      </c>
      <c r="D99" s="108" t="s">
        <v>110</v>
      </c>
      <c r="E99" s="108" t="s">
        <v>23</v>
      </c>
      <c r="F99" s="108" t="s">
        <v>23</v>
      </c>
    </row>
    <row r="100" spans="2:6" hidden="1" x14ac:dyDescent="0.25">
      <c r="B100" s="108" t="s">
        <v>127</v>
      </c>
      <c r="C100" s="110" t="s">
        <v>112</v>
      </c>
      <c r="D100" s="108" t="s">
        <v>9</v>
      </c>
      <c r="E100" s="108" t="s">
        <v>23</v>
      </c>
      <c r="F100" s="2">
        <v>0</v>
      </c>
    </row>
    <row r="101" spans="2:6" hidden="1" x14ac:dyDescent="0.25">
      <c r="B101" s="108" t="s">
        <v>128</v>
      </c>
      <c r="C101" s="120" t="s">
        <v>120</v>
      </c>
      <c r="D101" s="108" t="s">
        <v>110</v>
      </c>
      <c r="E101" s="108" t="s">
        <v>23</v>
      </c>
      <c r="F101" s="108" t="s">
        <v>23</v>
      </c>
    </row>
    <row r="102" spans="2:6" hidden="1" x14ac:dyDescent="0.25">
      <c r="B102" s="108" t="s">
        <v>129</v>
      </c>
      <c r="C102" s="110" t="s">
        <v>112</v>
      </c>
      <c r="D102" s="108" t="s">
        <v>9</v>
      </c>
      <c r="E102" s="108" t="s">
        <v>23</v>
      </c>
      <c r="F102" s="2">
        <v>0</v>
      </c>
    </row>
    <row r="103" spans="2:6" hidden="1" x14ac:dyDescent="0.25">
      <c r="B103" s="108" t="s">
        <v>130</v>
      </c>
      <c r="C103" s="120" t="s">
        <v>120</v>
      </c>
      <c r="D103" s="108" t="s">
        <v>110</v>
      </c>
      <c r="E103" s="108" t="s">
        <v>23</v>
      </c>
      <c r="F103" s="108" t="s">
        <v>23</v>
      </c>
    </row>
    <row r="104" spans="2:6" hidden="1" x14ac:dyDescent="0.25">
      <c r="B104" s="108" t="s">
        <v>131</v>
      </c>
      <c r="C104" s="110" t="s">
        <v>112</v>
      </c>
      <c r="D104" s="108" t="s">
        <v>9</v>
      </c>
      <c r="E104" s="108" t="s">
        <v>23</v>
      </c>
      <c r="F104" s="2">
        <v>0</v>
      </c>
    </row>
    <row r="105" spans="2:6" hidden="1" x14ac:dyDescent="0.25">
      <c r="B105" s="108" t="s">
        <v>132</v>
      </c>
      <c r="C105" s="120" t="s">
        <v>120</v>
      </c>
      <c r="D105" s="108" t="s">
        <v>110</v>
      </c>
      <c r="E105" s="108" t="s">
        <v>23</v>
      </c>
      <c r="F105" s="108" t="s">
        <v>23</v>
      </c>
    </row>
    <row r="106" spans="2:6" hidden="1" x14ac:dyDescent="0.25">
      <c r="B106" s="108" t="s">
        <v>133</v>
      </c>
      <c r="C106" s="110" t="s">
        <v>112</v>
      </c>
      <c r="D106" s="108" t="s">
        <v>9</v>
      </c>
      <c r="E106" s="108" t="s">
        <v>23</v>
      </c>
      <c r="F106" s="2">
        <v>0</v>
      </c>
    </row>
    <row r="107" spans="2:6" hidden="1" x14ac:dyDescent="0.25">
      <c r="B107" s="108" t="s">
        <v>134</v>
      </c>
      <c r="C107" s="120" t="s">
        <v>120</v>
      </c>
      <c r="D107" s="108" t="s">
        <v>110</v>
      </c>
      <c r="E107" s="108" t="s">
        <v>23</v>
      </c>
      <c r="F107" s="108" t="s">
        <v>23</v>
      </c>
    </row>
    <row r="108" spans="2:6" hidden="1" x14ac:dyDescent="0.25">
      <c r="B108" s="108" t="s">
        <v>135</v>
      </c>
      <c r="C108" s="110" t="s">
        <v>112</v>
      </c>
      <c r="D108" s="108" t="s">
        <v>9</v>
      </c>
      <c r="E108" s="108" t="s">
        <v>23</v>
      </c>
      <c r="F108" s="2">
        <v>0</v>
      </c>
    </row>
    <row r="109" spans="2:6" ht="42.75" x14ac:dyDescent="0.25">
      <c r="B109" s="108" t="s">
        <v>136</v>
      </c>
      <c r="C109" s="109" t="s">
        <v>137</v>
      </c>
      <c r="D109" s="108" t="s">
        <v>9</v>
      </c>
      <c r="E109" s="104" t="s">
        <v>138</v>
      </c>
      <c r="F109" s="6">
        <f>SUM(F110+F111)</f>
        <v>2.94</v>
      </c>
    </row>
    <row r="110" spans="2:6" x14ac:dyDescent="0.25">
      <c r="B110" s="108" t="s">
        <v>139</v>
      </c>
      <c r="C110" s="110" t="s">
        <v>140</v>
      </c>
      <c r="D110" s="108" t="s">
        <v>9</v>
      </c>
      <c r="E110" s="108" t="s">
        <v>141</v>
      </c>
      <c r="F110" s="2">
        <v>1.1299999999999999</v>
      </c>
    </row>
    <row r="111" spans="2:6" x14ac:dyDescent="0.25">
      <c r="B111" s="111" t="s">
        <v>142</v>
      </c>
      <c r="C111" s="112" t="s">
        <v>143</v>
      </c>
      <c r="D111" s="108" t="s">
        <v>9</v>
      </c>
      <c r="E111" s="108" t="s">
        <v>144</v>
      </c>
      <c r="F111" s="121">
        <v>1.81</v>
      </c>
    </row>
    <row r="112" spans="2:6" ht="52.5" x14ac:dyDescent="0.25">
      <c r="B112" s="114"/>
      <c r="C112" s="115"/>
      <c r="D112" s="108" t="s">
        <v>17</v>
      </c>
      <c r="E112" s="65" t="s">
        <v>331</v>
      </c>
      <c r="F112" s="122"/>
    </row>
    <row r="113" spans="2:6" x14ac:dyDescent="0.25">
      <c r="B113" s="108" t="s">
        <v>145</v>
      </c>
      <c r="C113" s="117" t="s">
        <v>146</v>
      </c>
      <c r="D113" s="118"/>
      <c r="E113" s="118"/>
      <c r="F113" s="119"/>
    </row>
    <row r="114" spans="2:6" x14ac:dyDescent="0.25">
      <c r="B114" s="108" t="s">
        <v>147</v>
      </c>
      <c r="C114" s="110" t="s">
        <v>148</v>
      </c>
      <c r="D114" s="70"/>
      <c r="E114" s="71"/>
      <c r="F114" s="72"/>
    </row>
    <row r="115" spans="2:6" x14ac:dyDescent="0.25">
      <c r="B115" s="108" t="s">
        <v>149</v>
      </c>
      <c r="C115" s="110" t="s">
        <v>150</v>
      </c>
      <c r="D115" s="108" t="s">
        <v>151</v>
      </c>
      <c r="E115" s="123" t="s">
        <v>152</v>
      </c>
      <c r="F115" s="2">
        <v>8.2799999999999994</v>
      </c>
    </row>
    <row r="116" spans="2:6" x14ac:dyDescent="0.25">
      <c r="B116" s="108" t="s">
        <v>153</v>
      </c>
      <c r="C116" s="110" t="s">
        <v>154</v>
      </c>
      <c r="D116" s="108" t="s">
        <v>9</v>
      </c>
      <c r="E116" s="108" t="s">
        <v>144</v>
      </c>
      <c r="F116" s="3">
        <f>SUM(F111)</f>
        <v>1.81</v>
      </c>
    </row>
    <row r="117" spans="2:6" x14ac:dyDescent="0.25">
      <c r="B117" s="108" t="s">
        <v>155</v>
      </c>
      <c r="C117" s="110" t="s">
        <v>156</v>
      </c>
      <c r="D117" s="70"/>
      <c r="E117" s="71"/>
      <c r="F117" s="72"/>
    </row>
    <row r="118" spans="2:6" x14ac:dyDescent="0.25">
      <c r="B118" s="108" t="s">
        <v>157</v>
      </c>
      <c r="C118" s="110" t="s">
        <v>150</v>
      </c>
      <c r="D118" s="108" t="s">
        <v>151</v>
      </c>
      <c r="E118" s="123" t="s">
        <v>158</v>
      </c>
      <c r="F118" s="2"/>
    </row>
    <row r="119" spans="2:6" x14ac:dyDescent="0.25">
      <c r="B119" s="108" t="s">
        <v>159</v>
      </c>
      <c r="C119" s="110" t="s">
        <v>154</v>
      </c>
      <c r="D119" s="108" t="s">
        <v>9</v>
      </c>
      <c r="E119" s="108" t="s">
        <v>144</v>
      </c>
      <c r="F119" s="3">
        <f>SUM(F111)</f>
        <v>1.81</v>
      </c>
    </row>
    <row r="120" spans="2:6" ht="28.5" x14ac:dyDescent="0.25">
      <c r="B120" s="103" t="s">
        <v>160</v>
      </c>
      <c r="C120" s="105" t="s">
        <v>161</v>
      </c>
      <c r="D120" s="106"/>
      <c r="E120" s="106"/>
      <c r="F120" s="124"/>
    </row>
    <row r="121" spans="2:6" ht="45" x14ac:dyDescent="0.25">
      <c r="B121" s="108" t="s">
        <v>162</v>
      </c>
      <c r="C121" s="110" t="s">
        <v>163</v>
      </c>
      <c r="D121" s="108" t="s">
        <v>9</v>
      </c>
      <c r="E121" s="123" t="s">
        <v>164</v>
      </c>
      <c r="F121" s="3">
        <f>SUM(F122+F123)</f>
        <v>1.26</v>
      </c>
    </row>
    <row r="122" spans="2:6" ht="30" x14ac:dyDescent="0.25">
      <c r="B122" s="108" t="s">
        <v>165</v>
      </c>
      <c r="C122" s="110" t="s">
        <v>166</v>
      </c>
      <c r="D122" s="108" t="s">
        <v>9</v>
      </c>
      <c r="E122" s="123" t="s">
        <v>167</v>
      </c>
      <c r="F122" s="2">
        <v>0.61</v>
      </c>
    </row>
    <row r="123" spans="2:6" ht="30" x14ac:dyDescent="0.25">
      <c r="B123" s="111" t="s">
        <v>168</v>
      </c>
      <c r="C123" s="112" t="s">
        <v>169</v>
      </c>
      <c r="D123" s="108" t="s">
        <v>9</v>
      </c>
      <c r="E123" s="123" t="s">
        <v>170</v>
      </c>
      <c r="F123" s="121">
        <v>0.65</v>
      </c>
    </row>
    <row r="124" spans="2:6" ht="27" x14ac:dyDescent="0.25">
      <c r="B124" s="114"/>
      <c r="C124" s="115"/>
      <c r="D124" s="108" t="s">
        <v>17</v>
      </c>
      <c r="E124" s="65" t="s">
        <v>313</v>
      </c>
      <c r="F124" s="122"/>
    </row>
    <row r="125" spans="2:6" x14ac:dyDescent="0.25">
      <c r="B125" s="108" t="s">
        <v>171</v>
      </c>
      <c r="C125" s="117" t="s">
        <v>172</v>
      </c>
      <c r="D125" s="118"/>
      <c r="E125" s="118"/>
      <c r="F125" s="119"/>
    </row>
    <row r="126" spans="2:6" x14ac:dyDescent="0.25">
      <c r="B126" s="108" t="s">
        <v>173</v>
      </c>
      <c r="C126" s="110" t="s">
        <v>148</v>
      </c>
      <c r="D126" s="70"/>
      <c r="E126" s="71"/>
      <c r="F126" s="72"/>
    </row>
    <row r="127" spans="2:6" x14ac:dyDescent="0.25">
      <c r="B127" s="108" t="s">
        <v>174</v>
      </c>
      <c r="C127" s="110" t="s">
        <v>150</v>
      </c>
      <c r="D127" s="108" t="s">
        <v>151</v>
      </c>
      <c r="E127" s="123" t="s">
        <v>152</v>
      </c>
      <c r="F127" s="2">
        <v>4.42</v>
      </c>
    </row>
    <row r="128" spans="2:6" x14ac:dyDescent="0.25">
      <c r="B128" s="108" t="s">
        <v>175</v>
      </c>
      <c r="C128" s="110" t="s">
        <v>176</v>
      </c>
      <c r="D128" s="108" t="s">
        <v>9</v>
      </c>
      <c r="E128" s="108" t="s">
        <v>170</v>
      </c>
      <c r="F128" s="3">
        <f>SUM(F123)</f>
        <v>0.65</v>
      </c>
    </row>
    <row r="129" spans="2:6" x14ac:dyDescent="0.25">
      <c r="B129" s="108" t="s">
        <v>177</v>
      </c>
      <c r="C129" s="110" t="s">
        <v>156</v>
      </c>
      <c r="D129" s="70"/>
      <c r="E129" s="71"/>
      <c r="F129" s="72"/>
    </row>
    <row r="130" spans="2:6" x14ac:dyDescent="0.25">
      <c r="B130" s="108" t="s">
        <v>178</v>
      </c>
      <c r="C130" s="110" t="s">
        <v>150</v>
      </c>
      <c r="D130" s="108" t="s">
        <v>179</v>
      </c>
      <c r="E130" s="123" t="s">
        <v>158</v>
      </c>
      <c r="F130" s="2"/>
    </row>
    <row r="131" spans="2:6" x14ac:dyDescent="0.25">
      <c r="B131" s="108" t="s">
        <v>180</v>
      </c>
      <c r="C131" s="110" t="s">
        <v>176</v>
      </c>
      <c r="D131" s="108" t="s">
        <v>9</v>
      </c>
      <c r="E131" s="108" t="s">
        <v>170</v>
      </c>
      <c r="F131" s="3">
        <f>SUM(F123)</f>
        <v>0.65</v>
      </c>
    </row>
    <row r="132" spans="2:6" ht="28.5" x14ac:dyDescent="0.25">
      <c r="B132" s="103" t="s">
        <v>181</v>
      </c>
      <c r="C132" s="105" t="s">
        <v>182</v>
      </c>
      <c r="D132" s="106"/>
      <c r="E132" s="106"/>
      <c r="F132" s="124"/>
    </row>
    <row r="133" spans="2:6" ht="30" x14ac:dyDescent="0.25">
      <c r="B133" s="108" t="s">
        <v>183</v>
      </c>
      <c r="C133" s="110" t="s">
        <v>184</v>
      </c>
      <c r="D133" s="108" t="s">
        <v>9</v>
      </c>
      <c r="E133" s="108" t="s">
        <v>185</v>
      </c>
      <c r="F133" s="2">
        <v>0.1</v>
      </c>
    </row>
    <row r="134" spans="2:6" x14ac:dyDescent="0.25">
      <c r="B134" s="108" t="s">
        <v>186</v>
      </c>
      <c r="C134" s="110" t="s">
        <v>187</v>
      </c>
      <c r="D134" s="108" t="s">
        <v>151</v>
      </c>
      <c r="E134" s="108" t="s">
        <v>188</v>
      </c>
      <c r="F134" s="2">
        <v>0.73</v>
      </c>
    </row>
    <row r="135" spans="2:6" x14ac:dyDescent="0.25">
      <c r="B135" s="108" t="s">
        <v>189</v>
      </c>
      <c r="C135" s="110" t="s">
        <v>187</v>
      </c>
      <c r="D135" s="108" t="s">
        <v>179</v>
      </c>
      <c r="E135" s="108" t="s">
        <v>190</v>
      </c>
      <c r="F135" s="2">
        <v>1.56</v>
      </c>
    </row>
    <row r="136" spans="2:6" ht="42.75" x14ac:dyDescent="0.25">
      <c r="B136" s="103" t="s">
        <v>191</v>
      </c>
      <c r="C136" s="109" t="s">
        <v>192</v>
      </c>
      <c r="D136" s="103" t="s">
        <v>9</v>
      </c>
      <c r="E136" s="123"/>
      <c r="F136" s="6">
        <f>SUM(F137:F145)</f>
        <v>-0.21</v>
      </c>
    </row>
    <row r="137" spans="2:6" ht="135" x14ac:dyDescent="0.25">
      <c r="B137" s="108" t="s">
        <v>193</v>
      </c>
      <c r="C137" s="120" t="s">
        <v>314</v>
      </c>
      <c r="D137" s="108" t="s">
        <v>9</v>
      </c>
      <c r="E137" s="125" t="s">
        <v>315</v>
      </c>
      <c r="F137" s="5">
        <v>-0.21</v>
      </c>
    </row>
    <row r="138" spans="2:6" ht="90" hidden="1" x14ac:dyDescent="0.25">
      <c r="B138" s="108" t="s">
        <v>194</v>
      </c>
      <c r="C138" s="120" t="s">
        <v>316</v>
      </c>
      <c r="D138" s="108" t="s">
        <v>9</v>
      </c>
      <c r="E138" s="125" t="s">
        <v>317</v>
      </c>
      <c r="F138" s="5"/>
    </row>
    <row r="139" spans="2:6" ht="45" hidden="1" x14ac:dyDescent="0.25">
      <c r="B139" s="108" t="s">
        <v>197</v>
      </c>
      <c r="C139" s="120" t="s">
        <v>195</v>
      </c>
      <c r="D139" s="108" t="s">
        <v>9</v>
      </c>
      <c r="E139" s="125" t="s">
        <v>196</v>
      </c>
      <c r="F139" s="5">
        <v>0</v>
      </c>
    </row>
    <row r="140" spans="2:6" ht="45" hidden="1" x14ac:dyDescent="0.25">
      <c r="B140" s="108" t="s">
        <v>198</v>
      </c>
      <c r="C140" s="120" t="s">
        <v>195</v>
      </c>
      <c r="D140" s="108" t="s">
        <v>9</v>
      </c>
      <c r="E140" s="125" t="s">
        <v>196</v>
      </c>
      <c r="F140" s="5">
        <v>0</v>
      </c>
    </row>
    <row r="141" spans="2:6" ht="45" hidden="1" x14ac:dyDescent="0.25">
      <c r="B141" s="108" t="s">
        <v>199</v>
      </c>
      <c r="C141" s="120" t="s">
        <v>195</v>
      </c>
      <c r="D141" s="108" t="s">
        <v>9</v>
      </c>
      <c r="E141" s="125" t="s">
        <v>196</v>
      </c>
      <c r="F141" s="5">
        <v>0</v>
      </c>
    </row>
    <row r="142" spans="2:6" ht="45" hidden="1" x14ac:dyDescent="0.25">
      <c r="B142" s="108" t="s">
        <v>200</v>
      </c>
      <c r="C142" s="120" t="s">
        <v>195</v>
      </c>
      <c r="D142" s="108" t="s">
        <v>9</v>
      </c>
      <c r="E142" s="125" t="s">
        <v>196</v>
      </c>
      <c r="F142" s="5">
        <v>0</v>
      </c>
    </row>
    <row r="143" spans="2:6" ht="45" hidden="1" x14ac:dyDescent="0.25">
      <c r="B143" s="108" t="s">
        <v>201</v>
      </c>
      <c r="C143" s="120" t="s">
        <v>195</v>
      </c>
      <c r="D143" s="108" t="s">
        <v>9</v>
      </c>
      <c r="E143" s="125" t="s">
        <v>196</v>
      </c>
      <c r="F143" s="5">
        <v>0</v>
      </c>
    </row>
    <row r="144" spans="2:6" ht="45" hidden="1" x14ac:dyDescent="0.25">
      <c r="B144" s="108" t="s">
        <v>202</v>
      </c>
      <c r="C144" s="120" t="s">
        <v>195</v>
      </c>
      <c r="D144" s="108" t="s">
        <v>9</v>
      </c>
      <c r="E144" s="125" t="s">
        <v>196</v>
      </c>
      <c r="F144" s="5">
        <v>0</v>
      </c>
    </row>
    <row r="145" spans="2:6" ht="45" hidden="1" x14ac:dyDescent="0.25">
      <c r="B145" s="108" t="s">
        <v>203</v>
      </c>
      <c r="C145" s="120" t="s">
        <v>195</v>
      </c>
      <c r="D145" s="108" t="s">
        <v>9</v>
      </c>
      <c r="E145" s="125" t="s">
        <v>196</v>
      </c>
      <c r="F145" s="5">
        <v>0</v>
      </c>
    </row>
    <row r="146" spans="2:6" ht="42.75" x14ac:dyDescent="0.25">
      <c r="B146" s="103" t="s">
        <v>204</v>
      </c>
      <c r="C146" s="109" t="s">
        <v>205</v>
      </c>
      <c r="D146" s="103" t="s">
        <v>9</v>
      </c>
      <c r="E146" s="108"/>
      <c r="F146" s="6">
        <f>SUM(F109+F121+F133+F136)</f>
        <v>4.09</v>
      </c>
    </row>
    <row r="147" spans="2:6" x14ac:dyDescent="0.25">
      <c r="B147" s="103" t="s">
        <v>206</v>
      </c>
      <c r="C147" s="109" t="s">
        <v>207</v>
      </c>
      <c r="D147" s="103" t="s">
        <v>9</v>
      </c>
      <c r="E147" s="125"/>
      <c r="F147" s="5">
        <v>0</v>
      </c>
    </row>
    <row r="148" spans="2:6" x14ac:dyDescent="0.25">
      <c r="B148" s="103" t="s">
        <v>208</v>
      </c>
      <c r="C148" s="109" t="s">
        <v>209</v>
      </c>
      <c r="D148" s="103" t="s">
        <v>9</v>
      </c>
      <c r="E148" s="108" t="s">
        <v>23</v>
      </c>
      <c r="F148" s="6">
        <f>SUM(F146-F147)</f>
        <v>4.09</v>
      </c>
    </row>
    <row r="149" spans="2:6" x14ac:dyDescent="0.25">
      <c r="B149" s="103" t="s">
        <v>210</v>
      </c>
      <c r="C149" s="109" t="s">
        <v>211</v>
      </c>
      <c r="D149" s="103" t="s">
        <v>9</v>
      </c>
      <c r="E149" s="108" t="s">
        <v>23</v>
      </c>
      <c r="F149" s="6">
        <f>F148*1.09</f>
        <v>4.4581</v>
      </c>
    </row>
    <row r="150" spans="2:6" x14ac:dyDescent="0.25">
      <c r="B150" s="103" t="s">
        <v>212</v>
      </c>
      <c r="C150" s="109" t="s">
        <v>213</v>
      </c>
      <c r="D150" s="103" t="s">
        <v>9</v>
      </c>
      <c r="E150" s="108" t="s">
        <v>23</v>
      </c>
      <c r="F150" s="5">
        <v>4.04</v>
      </c>
    </row>
    <row r="151" spans="2:6" ht="28.5" x14ac:dyDescent="0.25">
      <c r="B151" s="103" t="s">
        <v>214</v>
      </c>
      <c r="C151" s="109" t="s">
        <v>215</v>
      </c>
      <c r="D151" s="103" t="s">
        <v>216</v>
      </c>
      <c r="E151" s="108" t="s">
        <v>23</v>
      </c>
      <c r="F151" s="6">
        <f>((-F150 + F148)/ F150)*100</f>
        <v>1.2376237623762332</v>
      </c>
    </row>
    <row r="152" spans="2:6" ht="30" x14ac:dyDescent="0.25">
      <c r="B152" s="108" t="s">
        <v>217</v>
      </c>
      <c r="C152" s="110" t="s">
        <v>218</v>
      </c>
      <c r="D152" s="108" t="s">
        <v>219</v>
      </c>
      <c r="E152" s="126" t="s">
        <v>326</v>
      </c>
      <c r="F152" s="7">
        <v>2260.9999999999991</v>
      </c>
    </row>
    <row r="153" spans="2:6" ht="30" x14ac:dyDescent="0.25">
      <c r="B153" s="108" t="s">
        <v>220</v>
      </c>
      <c r="C153" s="110" t="s">
        <v>221</v>
      </c>
      <c r="D153" s="108" t="s">
        <v>219</v>
      </c>
      <c r="E153" s="127"/>
      <c r="F153" s="8">
        <f>SUM(F154:F160)</f>
        <v>6193.4999999999991</v>
      </c>
    </row>
    <row r="154" spans="2:6" x14ac:dyDescent="0.25">
      <c r="B154" s="108" t="s">
        <v>222</v>
      </c>
      <c r="C154" s="120" t="s">
        <v>223</v>
      </c>
      <c r="D154" s="108" t="s">
        <v>219</v>
      </c>
      <c r="E154" s="127"/>
      <c r="F154" s="7">
        <f>F152+F169</f>
        <v>6193.4999999999991</v>
      </c>
    </row>
    <row r="155" spans="2:6" ht="17.25" hidden="1" customHeight="1" x14ac:dyDescent="0.25">
      <c r="B155" s="108" t="s">
        <v>224</v>
      </c>
      <c r="C155" s="120" t="s">
        <v>225</v>
      </c>
      <c r="D155" s="108" t="s">
        <v>219</v>
      </c>
      <c r="E155" s="127"/>
      <c r="F155" s="7">
        <v>0</v>
      </c>
    </row>
    <row r="156" spans="2:6" hidden="1" x14ac:dyDescent="0.25">
      <c r="B156" s="108" t="s">
        <v>226</v>
      </c>
      <c r="C156" s="120" t="s">
        <v>225</v>
      </c>
      <c r="D156" s="108" t="s">
        <v>219</v>
      </c>
      <c r="E156" s="127"/>
      <c r="F156" s="7">
        <v>0</v>
      </c>
    </row>
    <row r="157" spans="2:6" hidden="1" x14ac:dyDescent="0.25">
      <c r="B157" s="108" t="s">
        <v>227</v>
      </c>
      <c r="C157" s="120" t="s">
        <v>225</v>
      </c>
      <c r="D157" s="108" t="s">
        <v>219</v>
      </c>
      <c r="E157" s="127"/>
      <c r="F157" s="7">
        <v>0</v>
      </c>
    </row>
    <row r="158" spans="2:6" hidden="1" x14ac:dyDescent="0.25">
      <c r="B158" s="108" t="s">
        <v>228</v>
      </c>
      <c r="C158" s="120" t="s">
        <v>225</v>
      </c>
      <c r="D158" s="108" t="s">
        <v>219</v>
      </c>
      <c r="E158" s="127"/>
      <c r="F158" s="7">
        <v>0</v>
      </c>
    </row>
    <row r="159" spans="2:6" hidden="1" x14ac:dyDescent="0.25">
      <c r="B159" s="108" t="s">
        <v>229</v>
      </c>
      <c r="C159" s="120" t="s">
        <v>225</v>
      </c>
      <c r="D159" s="108" t="s">
        <v>219</v>
      </c>
      <c r="E159" s="127"/>
      <c r="F159" s="7">
        <v>0</v>
      </c>
    </row>
    <row r="160" spans="2:6" hidden="1" x14ac:dyDescent="0.25">
      <c r="B160" s="108" t="s">
        <v>230</v>
      </c>
      <c r="C160" s="120" t="s">
        <v>225</v>
      </c>
      <c r="D160" s="108" t="s">
        <v>219</v>
      </c>
      <c r="E160" s="127"/>
      <c r="F160" s="7">
        <v>0</v>
      </c>
    </row>
    <row r="161" spans="2:6" x14ac:dyDescent="0.25">
      <c r="B161" s="108" t="s">
        <v>231</v>
      </c>
      <c r="C161" s="110" t="s">
        <v>232</v>
      </c>
      <c r="D161" s="108" t="s">
        <v>219</v>
      </c>
      <c r="E161" s="127"/>
      <c r="F161" s="8">
        <f>SUM(F162:F168)</f>
        <v>4092.44704791295</v>
      </c>
    </row>
    <row r="162" spans="2:6" x14ac:dyDescent="0.25">
      <c r="B162" s="108" t="s">
        <v>233</v>
      </c>
      <c r="C162" s="120" t="s">
        <v>223</v>
      </c>
      <c r="D162" s="108" t="s">
        <v>219</v>
      </c>
      <c r="E162" s="127"/>
      <c r="F162" s="7">
        <f>2982.64404439295+1109.80300352</f>
        <v>4092.44704791295</v>
      </c>
    </row>
    <row r="163" spans="2:6" hidden="1" x14ac:dyDescent="0.25">
      <c r="B163" s="108" t="s">
        <v>234</v>
      </c>
      <c r="C163" s="120" t="s">
        <v>225</v>
      </c>
      <c r="D163" s="108" t="s">
        <v>219</v>
      </c>
      <c r="E163" s="127"/>
      <c r="F163" s="7">
        <v>0</v>
      </c>
    </row>
    <row r="164" spans="2:6" hidden="1" x14ac:dyDescent="0.25">
      <c r="B164" s="108" t="s">
        <v>235</v>
      </c>
      <c r="C164" s="120" t="s">
        <v>225</v>
      </c>
      <c r="D164" s="108" t="s">
        <v>219</v>
      </c>
      <c r="E164" s="127"/>
      <c r="F164" s="7">
        <v>0</v>
      </c>
    </row>
    <row r="165" spans="2:6" hidden="1" x14ac:dyDescent="0.25">
      <c r="B165" s="108" t="s">
        <v>236</v>
      </c>
      <c r="C165" s="120" t="s">
        <v>225</v>
      </c>
      <c r="D165" s="108" t="s">
        <v>219</v>
      </c>
      <c r="E165" s="127"/>
      <c r="F165" s="7">
        <v>0</v>
      </c>
    </row>
    <row r="166" spans="2:6" hidden="1" x14ac:dyDescent="0.25">
      <c r="B166" s="108" t="s">
        <v>237</v>
      </c>
      <c r="C166" s="120" t="s">
        <v>225</v>
      </c>
      <c r="D166" s="108" t="s">
        <v>219</v>
      </c>
      <c r="E166" s="127"/>
      <c r="F166" s="7">
        <v>0</v>
      </c>
    </row>
    <row r="167" spans="2:6" hidden="1" x14ac:dyDescent="0.25">
      <c r="B167" s="108" t="s">
        <v>238</v>
      </c>
      <c r="C167" s="120" t="s">
        <v>225</v>
      </c>
      <c r="D167" s="108" t="s">
        <v>219</v>
      </c>
      <c r="E167" s="127"/>
      <c r="F167" s="7">
        <v>0</v>
      </c>
    </row>
    <row r="168" spans="2:6" hidden="1" x14ac:dyDescent="0.25">
      <c r="B168" s="108" t="s">
        <v>239</v>
      </c>
      <c r="C168" s="120" t="s">
        <v>225</v>
      </c>
      <c r="D168" s="108" t="s">
        <v>219</v>
      </c>
      <c r="E168" s="127"/>
      <c r="F168" s="7">
        <v>0</v>
      </c>
    </row>
    <row r="169" spans="2:6" x14ac:dyDescent="0.25">
      <c r="B169" s="108" t="s">
        <v>240</v>
      </c>
      <c r="C169" s="110" t="s">
        <v>241</v>
      </c>
      <c r="D169" s="108" t="s">
        <v>219</v>
      </c>
      <c r="E169" s="127"/>
      <c r="F169" s="8">
        <f>SUM(F170:F180)</f>
        <v>3932.5</v>
      </c>
    </row>
    <row r="170" spans="2:6" ht="30" x14ac:dyDescent="0.25">
      <c r="B170" s="108" t="s">
        <v>242</v>
      </c>
      <c r="C170" s="120" t="s">
        <v>109</v>
      </c>
      <c r="D170" s="108" t="s">
        <v>219</v>
      </c>
      <c r="E170" s="127"/>
      <c r="F170" s="7">
        <v>0</v>
      </c>
    </row>
    <row r="171" spans="2:6" x14ac:dyDescent="0.25">
      <c r="B171" s="108" t="s">
        <v>243</v>
      </c>
      <c r="C171" s="120" t="s">
        <v>114</v>
      </c>
      <c r="D171" s="108" t="s">
        <v>219</v>
      </c>
      <c r="E171" s="127"/>
      <c r="F171" s="7">
        <v>0</v>
      </c>
    </row>
    <row r="172" spans="2:6" ht="30" x14ac:dyDescent="0.25">
      <c r="B172" s="108" t="s">
        <v>244</v>
      </c>
      <c r="C172" s="120" t="s">
        <v>117</v>
      </c>
      <c r="D172" s="108" t="s">
        <v>219</v>
      </c>
      <c r="E172" s="127"/>
      <c r="F172" s="7">
        <v>3932.5</v>
      </c>
    </row>
    <row r="173" spans="2:6" hidden="1" x14ac:dyDescent="0.25">
      <c r="B173" s="108" t="s">
        <v>245</v>
      </c>
      <c r="C173" s="120" t="s">
        <v>120</v>
      </c>
      <c r="D173" s="108" t="s">
        <v>219</v>
      </c>
      <c r="E173" s="127"/>
      <c r="F173" s="7">
        <v>0</v>
      </c>
    </row>
    <row r="174" spans="2:6" hidden="1" x14ac:dyDescent="0.25">
      <c r="B174" s="108" t="s">
        <v>246</v>
      </c>
      <c r="C174" s="120" t="s">
        <v>120</v>
      </c>
      <c r="D174" s="108" t="s">
        <v>219</v>
      </c>
      <c r="E174" s="127"/>
      <c r="F174" s="7">
        <v>0</v>
      </c>
    </row>
    <row r="175" spans="2:6" hidden="1" x14ac:dyDescent="0.25">
      <c r="B175" s="108" t="s">
        <v>247</v>
      </c>
      <c r="C175" s="120" t="s">
        <v>120</v>
      </c>
      <c r="D175" s="108" t="s">
        <v>219</v>
      </c>
      <c r="E175" s="127"/>
      <c r="F175" s="7">
        <v>0</v>
      </c>
    </row>
    <row r="176" spans="2:6" hidden="1" x14ac:dyDescent="0.25">
      <c r="B176" s="108" t="s">
        <v>248</v>
      </c>
      <c r="C176" s="120" t="s">
        <v>120</v>
      </c>
      <c r="D176" s="108" t="s">
        <v>219</v>
      </c>
      <c r="E176" s="127"/>
      <c r="F176" s="7">
        <v>0</v>
      </c>
    </row>
    <row r="177" spans="2:6" hidden="1" x14ac:dyDescent="0.25">
      <c r="B177" s="108" t="s">
        <v>249</v>
      </c>
      <c r="C177" s="120" t="s">
        <v>120</v>
      </c>
      <c r="D177" s="108" t="s">
        <v>219</v>
      </c>
      <c r="E177" s="127"/>
      <c r="F177" s="7">
        <v>0</v>
      </c>
    </row>
    <row r="178" spans="2:6" hidden="1" x14ac:dyDescent="0.25">
      <c r="B178" s="108" t="s">
        <v>250</v>
      </c>
      <c r="C178" s="120" t="s">
        <v>120</v>
      </c>
      <c r="D178" s="108" t="s">
        <v>219</v>
      </c>
      <c r="E178" s="127"/>
      <c r="F178" s="7">
        <v>0</v>
      </c>
    </row>
    <row r="179" spans="2:6" hidden="1" x14ac:dyDescent="0.25">
      <c r="B179" s="108" t="s">
        <v>251</v>
      </c>
      <c r="C179" s="120" t="s">
        <v>120</v>
      </c>
      <c r="D179" s="108" t="s">
        <v>219</v>
      </c>
      <c r="E179" s="127"/>
      <c r="F179" s="7">
        <v>0</v>
      </c>
    </row>
    <row r="180" spans="2:6" hidden="1" x14ac:dyDescent="0.25">
      <c r="B180" s="108" t="s">
        <v>252</v>
      </c>
      <c r="C180" s="120" t="s">
        <v>120</v>
      </c>
      <c r="D180" s="108" t="s">
        <v>219</v>
      </c>
      <c r="E180" s="128"/>
      <c r="F180" s="7">
        <v>0</v>
      </c>
    </row>
    <row r="181" spans="2:6" ht="45" x14ac:dyDescent="0.25">
      <c r="B181" s="103" t="s">
        <v>253</v>
      </c>
      <c r="C181" s="110" t="s">
        <v>254</v>
      </c>
      <c r="D181" s="83" t="s">
        <v>325</v>
      </c>
      <c r="E181" s="84"/>
      <c r="F181" s="85"/>
    </row>
    <row r="182" spans="2:6" x14ac:dyDescent="0.25">
      <c r="B182" s="9"/>
      <c r="C182" s="10"/>
      <c r="D182" s="9"/>
      <c r="E182" s="11"/>
      <c r="F182" s="12"/>
    </row>
    <row r="183" spans="2:6" x14ac:dyDescent="0.25">
      <c r="C183" s="28"/>
      <c r="D183" s="27"/>
      <c r="E183" s="27"/>
      <c r="F183" s="27"/>
    </row>
    <row r="184" spans="2:6" x14ac:dyDescent="0.25">
      <c r="C184" s="28"/>
      <c r="D184" s="27"/>
      <c r="E184" s="27"/>
      <c r="F184" s="27"/>
    </row>
    <row r="185" spans="2:6" ht="40.5" customHeight="1" x14ac:dyDescent="0.25">
      <c r="B185" s="17" t="s">
        <v>259</v>
      </c>
      <c r="C185" s="37" t="s">
        <v>323</v>
      </c>
      <c r="D185" s="77" t="s">
        <v>256</v>
      </c>
      <c r="E185" s="77"/>
      <c r="F185" s="37" t="s">
        <v>324</v>
      </c>
    </row>
    <row r="186" spans="2:6" x14ac:dyDescent="0.25">
      <c r="B186" s="17"/>
      <c r="C186" s="16" t="s">
        <v>255</v>
      </c>
      <c r="D186" s="73" t="s">
        <v>257</v>
      </c>
      <c r="E186" s="73"/>
      <c r="F186" s="16" t="s">
        <v>258</v>
      </c>
    </row>
    <row r="188" spans="2:6" x14ac:dyDescent="0.25">
      <c r="C188" s="25"/>
      <c r="D188"/>
    </row>
    <row r="189" spans="2:6" x14ac:dyDescent="0.25">
      <c r="C189" s="25"/>
      <c r="D189" s="25"/>
    </row>
  </sheetData>
  <mergeCells count="28">
    <mergeCell ref="B8:C8"/>
    <mergeCell ref="B9:C9"/>
    <mergeCell ref="B10:C10"/>
    <mergeCell ref="E13:F13"/>
    <mergeCell ref="B13:D13"/>
    <mergeCell ref="E2:F2"/>
    <mergeCell ref="B4:C4"/>
    <mergeCell ref="B5:C5"/>
    <mergeCell ref="B6:C6"/>
    <mergeCell ref="B7:C7"/>
    <mergeCell ref="D185:E185"/>
    <mergeCell ref="D186:E186"/>
    <mergeCell ref="D129:F129"/>
    <mergeCell ref="E152:E180"/>
    <mergeCell ref="D181:F181"/>
    <mergeCell ref="C14:F14"/>
    <mergeCell ref="D126:F126"/>
    <mergeCell ref="B20:B21"/>
    <mergeCell ref="F20:F21"/>
    <mergeCell ref="C22:F22"/>
    <mergeCell ref="B111:B112"/>
    <mergeCell ref="F111:F112"/>
    <mergeCell ref="C113:F113"/>
    <mergeCell ref="D114:F114"/>
    <mergeCell ref="D117:F117"/>
    <mergeCell ref="B123:B124"/>
    <mergeCell ref="F123:F124"/>
    <mergeCell ref="C125:F125"/>
  </mergeCells>
  <hyperlinks>
    <hyperlink ref="F8" r:id="rId1"/>
  </hyperlinks>
  <pageMargins left="0.7" right="0.7" top="0.75" bottom="0.75" header="0.3" footer="0.3"/>
  <pageSetup paperSize="9" scale="61" fitToHeight="0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opLeftCell="A13" workbookViewId="0">
      <selection activeCell="F141" sqref="A1:F141"/>
    </sheetView>
  </sheetViews>
  <sheetFormatPr defaultRowHeight="15" x14ac:dyDescent="0.25"/>
  <cols>
    <col min="2" max="2" width="9.140625" style="14"/>
    <col min="3" max="3" width="38.28515625" style="24" customWidth="1"/>
    <col min="4" max="4" width="23.140625" customWidth="1"/>
    <col min="5" max="5" width="28.85546875" customWidth="1"/>
    <col min="6" max="6" width="25.28515625" customWidth="1"/>
  </cols>
  <sheetData>
    <row r="1" spans="1:7" x14ac:dyDescent="0.25">
      <c r="A1" s="26"/>
      <c r="B1" s="27"/>
      <c r="C1" s="28"/>
      <c r="D1" s="27"/>
      <c r="E1" s="27"/>
      <c r="F1" s="27"/>
      <c r="G1" s="26"/>
    </row>
    <row r="2" spans="1:7" ht="65.25" customHeight="1" x14ac:dyDescent="0.25">
      <c r="A2" s="26"/>
      <c r="B2" s="29"/>
      <c r="C2" s="30"/>
      <c r="D2" s="30"/>
      <c r="E2" s="95" t="s">
        <v>268</v>
      </c>
      <c r="F2" s="95"/>
      <c r="G2" s="26"/>
    </row>
    <row r="3" spans="1:7" x14ac:dyDescent="0.25">
      <c r="A3" s="26"/>
      <c r="B3" s="30"/>
      <c r="C3" s="30"/>
      <c r="D3" s="30"/>
      <c r="E3" s="30"/>
      <c r="F3" s="31"/>
      <c r="G3" s="26"/>
    </row>
    <row r="4" spans="1:7" ht="30" x14ac:dyDescent="0.25">
      <c r="A4" s="26"/>
      <c r="B4" s="88" t="s">
        <v>260</v>
      </c>
      <c r="C4" s="88"/>
      <c r="D4" s="32"/>
      <c r="E4" s="33" t="s">
        <v>261</v>
      </c>
      <c r="F4" s="33"/>
      <c r="G4" s="26"/>
    </row>
    <row r="5" spans="1:7" x14ac:dyDescent="0.25">
      <c r="A5" s="26"/>
      <c r="B5" s="88" t="s">
        <v>1</v>
      </c>
      <c r="C5" s="88"/>
      <c r="D5" s="68" t="s">
        <v>321</v>
      </c>
      <c r="E5" s="33" t="s">
        <v>262</v>
      </c>
      <c r="F5" s="33" t="str">
        <f>ŠILUMA!F5</f>
        <v>Viktorija Abaravičienė</v>
      </c>
      <c r="G5" s="26"/>
    </row>
    <row r="6" spans="1:7" ht="28.5" customHeight="1" x14ac:dyDescent="0.25">
      <c r="A6" s="26"/>
      <c r="B6" s="88" t="s">
        <v>263</v>
      </c>
      <c r="C6" s="88"/>
      <c r="D6" s="68">
        <v>110087517</v>
      </c>
      <c r="E6" s="33" t="s">
        <v>255</v>
      </c>
      <c r="F6" s="33" t="str">
        <f>ŠILUMA!F6</f>
        <v>l.e. Ekonomikos skyriaus vadovės pareigas</v>
      </c>
      <c r="G6" s="26"/>
    </row>
    <row r="7" spans="1:7" ht="32.25" customHeight="1" x14ac:dyDescent="0.25">
      <c r="A7" s="26"/>
      <c r="B7" s="88" t="s">
        <v>264</v>
      </c>
      <c r="C7" s="88"/>
      <c r="D7" s="68" t="s">
        <v>269</v>
      </c>
      <c r="E7" s="33" t="s">
        <v>265</v>
      </c>
      <c r="F7" s="33" t="s">
        <v>273</v>
      </c>
      <c r="G7" s="26"/>
    </row>
    <row r="8" spans="1:7" ht="22.5" x14ac:dyDescent="0.25">
      <c r="A8" s="26"/>
      <c r="B8" s="88" t="s">
        <v>265</v>
      </c>
      <c r="C8" s="88"/>
      <c r="D8" s="68" t="s">
        <v>270</v>
      </c>
      <c r="E8" s="33" t="s">
        <v>266</v>
      </c>
      <c r="F8" s="129" t="str">
        <f>ŠILUMA!F8</f>
        <v>v_abaraviciene@visaginoenergija.lt</v>
      </c>
      <c r="G8" s="26"/>
    </row>
    <row r="9" spans="1:7" x14ac:dyDescent="0.25">
      <c r="A9" s="26"/>
      <c r="B9" s="88" t="s">
        <v>267</v>
      </c>
      <c r="C9" s="88"/>
      <c r="D9" s="68" t="s">
        <v>271</v>
      </c>
      <c r="E9" s="33"/>
      <c r="F9" s="32"/>
      <c r="G9" s="26"/>
    </row>
    <row r="10" spans="1:7" ht="25.5" x14ac:dyDescent="0.25">
      <c r="A10" s="26"/>
      <c r="B10" s="88" t="s">
        <v>266</v>
      </c>
      <c r="C10" s="88"/>
      <c r="D10" s="34" t="s">
        <v>272</v>
      </c>
      <c r="E10" s="33"/>
      <c r="F10" s="33"/>
      <c r="G10" s="26"/>
    </row>
    <row r="11" spans="1:7" x14ac:dyDescent="0.25">
      <c r="A11" s="26"/>
      <c r="B11" s="35"/>
      <c r="C11" s="26"/>
      <c r="D11" s="26"/>
      <c r="E11" s="26"/>
      <c r="F11" s="27"/>
      <c r="G11" s="26"/>
    </row>
    <row r="12" spans="1:7" ht="15.75" x14ac:dyDescent="0.25">
      <c r="A12" s="26"/>
      <c r="B12" s="94" t="s">
        <v>327</v>
      </c>
      <c r="C12" s="94"/>
      <c r="D12" s="94"/>
      <c r="E12" s="69" t="str">
        <f>ŠILUMA!E13</f>
        <v xml:space="preserve">  2020 METŲ LIEPOS MĖNESIUI</v>
      </c>
      <c r="F12" s="69"/>
      <c r="G12" s="26"/>
    </row>
    <row r="13" spans="1:7" ht="15.75" x14ac:dyDescent="0.25">
      <c r="A13" s="26"/>
      <c r="B13" s="89">
        <f>ŠILUMA!C14</f>
        <v>44008</v>
      </c>
      <c r="C13" s="90"/>
      <c r="D13" s="90"/>
      <c r="E13" s="90"/>
      <c r="F13" s="90"/>
      <c r="G13" s="26"/>
    </row>
    <row r="14" spans="1:7" ht="9.75" customHeight="1" thickBot="1" x14ac:dyDescent="0.3">
      <c r="A14" s="26"/>
      <c r="B14" s="27"/>
      <c r="C14" s="38"/>
      <c r="D14" s="26"/>
      <c r="E14" s="26"/>
      <c r="F14" s="26"/>
      <c r="G14" s="26"/>
    </row>
    <row r="15" spans="1:7" ht="15.75" thickBot="1" x14ac:dyDescent="0.3">
      <c r="A15" s="26"/>
      <c r="B15" s="78" t="s">
        <v>275</v>
      </c>
      <c r="C15" s="79"/>
      <c r="D15" s="79"/>
      <c r="E15" s="79"/>
      <c r="F15" s="80"/>
      <c r="G15" s="26"/>
    </row>
    <row r="16" spans="1:7" x14ac:dyDescent="0.25">
      <c r="A16" s="26"/>
      <c r="B16" s="31"/>
      <c r="C16" s="39"/>
      <c r="D16" s="30"/>
      <c r="E16" s="30"/>
      <c r="F16" s="30"/>
      <c r="G16" s="26"/>
    </row>
    <row r="17" spans="1:7" ht="15.75" x14ac:dyDescent="0.25">
      <c r="A17" s="26"/>
      <c r="B17" s="40" t="s">
        <v>0</v>
      </c>
      <c r="C17" s="41" t="s">
        <v>1</v>
      </c>
      <c r="D17" s="40" t="s">
        <v>2</v>
      </c>
      <c r="E17" s="40" t="s">
        <v>3</v>
      </c>
      <c r="F17" s="40" t="s">
        <v>276</v>
      </c>
      <c r="G17" s="26"/>
    </row>
    <row r="18" spans="1:7" ht="15.75" x14ac:dyDescent="0.25">
      <c r="A18" s="26"/>
      <c r="B18" s="40" t="s">
        <v>5</v>
      </c>
      <c r="C18" s="76" t="s">
        <v>277</v>
      </c>
      <c r="D18" s="76"/>
      <c r="E18" s="76"/>
      <c r="F18" s="76"/>
      <c r="G18" s="26"/>
    </row>
    <row r="19" spans="1:7" ht="31.5" x14ac:dyDescent="0.25">
      <c r="A19" s="26"/>
      <c r="B19" s="42" t="s">
        <v>7</v>
      </c>
      <c r="C19" s="43" t="s">
        <v>278</v>
      </c>
      <c r="D19" s="44" t="s">
        <v>279</v>
      </c>
      <c r="E19" s="45" t="s">
        <v>280</v>
      </c>
      <c r="F19" s="46">
        <v>0.27</v>
      </c>
      <c r="G19" s="26"/>
    </row>
    <row r="20" spans="1:7" ht="12" customHeight="1" x14ac:dyDescent="0.25">
      <c r="A20" s="26"/>
      <c r="B20" s="81" t="s">
        <v>18</v>
      </c>
      <c r="C20" s="47" t="s">
        <v>281</v>
      </c>
      <c r="D20" s="44" t="s">
        <v>279</v>
      </c>
      <c r="E20" s="48"/>
      <c r="F20" s="130">
        <v>4.95</v>
      </c>
      <c r="G20" s="26"/>
    </row>
    <row r="21" spans="1:7" ht="15.75" x14ac:dyDescent="0.25">
      <c r="A21" s="26"/>
      <c r="B21" s="82"/>
      <c r="C21" s="49"/>
      <c r="D21" s="44" t="s">
        <v>17</v>
      </c>
      <c r="E21" s="50" t="s">
        <v>282</v>
      </c>
      <c r="F21" s="131"/>
      <c r="G21" s="26"/>
    </row>
    <row r="22" spans="1:7" ht="30" customHeight="1" x14ac:dyDescent="0.25">
      <c r="A22" s="26"/>
      <c r="B22" s="44" t="s">
        <v>160</v>
      </c>
      <c r="C22" s="43" t="s">
        <v>283</v>
      </c>
      <c r="D22" s="44" t="s">
        <v>9</v>
      </c>
      <c r="E22" s="44" t="s">
        <v>23</v>
      </c>
      <c r="F22" s="46">
        <f>ŠILUMA!F148</f>
        <v>4.09</v>
      </c>
      <c r="G22" s="26"/>
    </row>
    <row r="23" spans="1:7" ht="41.25" customHeight="1" x14ac:dyDescent="0.25">
      <c r="A23" s="26"/>
      <c r="B23" s="44" t="s">
        <v>181</v>
      </c>
      <c r="C23" s="43" t="s">
        <v>284</v>
      </c>
      <c r="D23" s="44" t="s">
        <v>279</v>
      </c>
      <c r="E23" s="51" t="s">
        <v>318</v>
      </c>
      <c r="F23" s="46">
        <v>1.99</v>
      </c>
      <c r="G23" s="26"/>
    </row>
    <row r="24" spans="1:7" ht="15.75" x14ac:dyDescent="0.25">
      <c r="A24" s="26"/>
      <c r="B24" s="44" t="s">
        <v>191</v>
      </c>
      <c r="C24" s="43" t="s">
        <v>285</v>
      </c>
      <c r="D24" s="45" t="s">
        <v>286</v>
      </c>
      <c r="E24" s="44" t="s">
        <v>23</v>
      </c>
      <c r="F24" s="46">
        <v>0</v>
      </c>
      <c r="G24" s="26"/>
    </row>
    <row r="25" spans="1:7" ht="31.5" x14ac:dyDescent="0.25">
      <c r="A25" s="26"/>
      <c r="B25" s="52" t="s">
        <v>204</v>
      </c>
      <c r="C25" s="53" t="s">
        <v>287</v>
      </c>
      <c r="D25" s="54" t="s">
        <v>279</v>
      </c>
      <c r="E25" s="44" t="s">
        <v>23</v>
      </c>
      <c r="F25" s="40">
        <f>+SUM(F26,F27,F28)</f>
        <v>0</v>
      </c>
      <c r="G25" s="26"/>
    </row>
    <row r="26" spans="1:7" ht="63" hidden="1" x14ac:dyDescent="0.25">
      <c r="A26" s="26"/>
      <c r="B26" s="55" t="s">
        <v>288</v>
      </c>
      <c r="C26" s="56" t="s">
        <v>289</v>
      </c>
      <c r="D26" s="55" t="s">
        <v>279</v>
      </c>
      <c r="E26" s="50" t="s">
        <v>290</v>
      </c>
      <c r="F26" s="46">
        <v>0</v>
      </c>
      <c r="G26" s="26"/>
    </row>
    <row r="27" spans="1:7" ht="63" hidden="1" x14ac:dyDescent="0.25">
      <c r="A27" s="26"/>
      <c r="B27" s="55" t="s">
        <v>291</v>
      </c>
      <c r="C27" s="56" t="s">
        <v>289</v>
      </c>
      <c r="D27" s="55" t="s">
        <v>279</v>
      </c>
      <c r="E27" s="50" t="s">
        <v>290</v>
      </c>
      <c r="F27" s="46">
        <v>0</v>
      </c>
      <c r="G27" s="26"/>
    </row>
    <row r="28" spans="1:7" ht="63" hidden="1" x14ac:dyDescent="0.25">
      <c r="A28" s="26"/>
      <c r="B28" s="55" t="s">
        <v>292</v>
      </c>
      <c r="C28" s="56" t="s">
        <v>289</v>
      </c>
      <c r="D28" s="55" t="s">
        <v>279</v>
      </c>
      <c r="E28" s="50" t="s">
        <v>290</v>
      </c>
      <c r="F28" s="46">
        <v>0</v>
      </c>
      <c r="G28" s="26"/>
    </row>
    <row r="29" spans="1:7" ht="31.5" x14ac:dyDescent="0.25">
      <c r="A29" s="26"/>
      <c r="B29" s="52" t="s">
        <v>206</v>
      </c>
      <c r="C29" s="53" t="s">
        <v>293</v>
      </c>
      <c r="D29" s="52" t="s">
        <v>279</v>
      </c>
      <c r="E29" s="45" t="s">
        <v>23</v>
      </c>
      <c r="F29" s="40">
        <f>SUM(F19+F20+F25)</f>
        <v>5.2200000000000006</v>
      </c>
      <c r="G29" s="26"/>
    </row>
    <row r="30" spans="1:7" ht="31.5" x14ac:dyDescent="0.25">
      <c r="A30" s="26"/>
      <c r="B30" s="52" t="s">
        <v>208</v>
      </c>
      <c r="C30" s="53" t="s">
        <v>304</v>
      </c>
      <c r="D30" s="52" t="s">
        <v>279</v>
      </c>
      <c r="E30" s="44" t="s">
        <v>23</v>
      </c>
      <c r="F30" s="40">
        <f>+F29*1.09</f>
        <v>5.6898000000000009</v>
      </c>
      <c r="G30" s="26"/>
    </row>
    <row r="31" spans="1:7" ht="31.5" x14ac:dyDescent="0.25">
      <c r="A31" s="26"/>
      <c r="B31" s="52" t="s">
        <v>210</v>
      </c>
      <c r="C31" s="53" t="s">
        <v>294</v>
      </c>
      <c r="D31" s="52" t="s">
        <v>279</v>
      </c>
      <c r="E31" s="45" t="s">
        <v>23</v>
      </c>
      <c r="F31" s="132">
        <v>5.19</v>
      </c>
      <c r="G31" s="26"/>
    </row>
    <row r="32" spans="1:7" ht="31.5" x14ac:dyDescent="0.25">
      <c r="A32" s="26"/>
      <c r="B32" s="44" t="s">
        <v>212</v>
      </c>
      <c r="C32" s="43" t="s">
        <v>295</v>
      </c>
      <c r="D32" s="44" t="s">
        <v>216</v>
      </c>
      <c r="E32" s="44" t="s">
        <v>23</v>
      </c>
      <c r="F32" s="42">
        <f>((-F31 + F29)/F31)*100</f>
        <v>0.57803468208092956</v>
      </c>
      <c r="G32" s="26"/>
    </row>
    <row r="33" spans="1:7" ht="47.25" x14ac:dyDescent="0.25">
      <c r="A33" s="26"/>
      <c r="B33" s="44" t="s">
        <v>214</v>
      </c>
      <c r="C33" s="43" t="s">
        <v>296</v>
      </c>
      <c r="D33" s="83" t="s">
        <v>309</v>
      </c>
      <c r="E33" s="84"/>
      <c r="F33" s="85"/>
      <c r="G33" s="26"/>
    </row>
    <row r="34" spans="1:7" ht="16.5" thickBot="1" x14ac:dyDescent="0.3">
      <c r="A34" s="26"/>
      <c r="B34" s="57"/>
      <c r="C34" s="58"/>
      <c r="D34" s="59"/>
      <c r="E34" s="59"/>
      <c r="F34" s="59"/>
      <c r="G34" s="26"/>
    </row>
    <row r="35" spans="1:7" ht="12" customHeight="1" thickBot="1" x14ac:dyDescent="0.3">
      <c r="A35" s="26"/>
      <c r="B35" s="91" t="s">
        <v>297</v>
      </c>
      <c r="C35" s="92"/>
      <c r="D35" s="92"/>
      <c r="E35" s="92"/>
      <c r="F35" s="93"/>
      <c r="G35" s="26"/>
    </row>
    <row r="36" spans="1:7" ht="8.25" customHeight="1" x14ac:dyDescent="0.25">
      <c r="A36" s="26"/>
      <c r="B36" s="31"/>
      <c r="C36" s="31"/>
      <c r="D36" s="31"/>
      <c r="E36" s="31"/>
      <c r="F36" s="31"/>
      <c r="G36" s="26"/>
    </row>
    <row r="37" spans="1:7" ht="15.75" x14ac:dyDescent="0.25">
      <c r="A37" s="26"/>
      <c r="B37" s="40" t="s">
        <v>0</v>
      </c>
      <c r="C37" s="40" t="s">
        <v>1</v>
      </c>
      <c r="D37" s="40" t="s">
        <v>2</v>
      </c>
      <c r="E37" s="40" t="s">
        <v>3</v>
      </c>
      <c r="F37" s="40" t="s">
        <v>276</v>
      </c>
      <c r="G37" s="26"/>
    </row>
    <row r="38" spans="1:7" ht="15.75" x14ac:dyDescent="0.25">
      <c r="A38" s="26"/>
      <c r="B38" s="40" t="s">
        <v>5</v>
      </c>
      <c r="C38" s="76" t="s">
        <v>277</v>
      </c>
      <c r="D38" s="76"/>
      <c r="E38" s="76"/>
      <c r="F38" s="76"/>
      <c r="G38" s="26"/>
    </row>
    <row r="39" spans="1:7" ht="31.5" x14ac:dyDescent="0.25">
      <c r="A39" s="26"/>
      <c r="B39" s="42" t="s">
        <v>7</v>
      </c>
      <c r="C39" s="43" t="s">
        <v>278</v>
      </c>
      <c r="D39" s="44" t="s">
        <v>279</v>
      </c>
      <c r="E39" s="45" t="s">
        <v>298</v>
      </c>
      <c r="F39" s="46">
        <v>0.27</v>
      </c>
      <c r="G39" s="26"/>
    </row>
    <row r="40" spans="1:7" ht="19.5" customHeight="1" x14ac:dyDescent="0.25">
      <c r="A40" s="26"/>
      <c r="B40" s="81" t="s">
        <v>18</v>
      </c>
      <c r="C40" s="47" t="s">
        <v>281</v>
      </c>
      <c r="D40" s="44" t="s">
        <v>279</v>
      </c>
      <c r="E40" s="48"/>
      <c r="F40" s="130">
        <v>5.0199999999999996</v>
      </c>
      <c r="G40" s="26"/>
    </row>
    <row r="41" spans="1:7" ht="15.75" x14ac:dyDescent="0.25">
      <c r="A41" s="26"/>
      <c r="B41" s="82"/>
      <c r="C41" s="49"/>
      <c r="D41" s="44" t="s">
        <v>17</v>
      </c>
      <c r="E41" s="48" t="s">
        <v>299</v>
      </c>
      <c r="F41" s="131"/>
      <c r="G41" s="26"/>
    </row>
    <row r="42" spans="1:7" ht="31.5" x14ac:dyDescent="0.25">
      <c r="A42" s="26"/>
      <c r="B42" s="44" t="s">
        <v>160</v>
      </c>
      <c r="C42" s="43" t="s">
        <v>283</v>
      </c>
      <c r="D42" s="44" t="s">
        <v>9</v>
      </c>
      <c r="E42" s="44" t="s">
        <v>23</v>
      </c>
      <c r="F42" s="46">
        <f>F22</f>
        <v>4.09</v>
      </c>
      <c r="G42" s="26"/>
    </row>
    <row r="43" spans="1:7" ht="39" customHeight="1" x14ac:dyDescent="0.25">
      <c r="A43" s="26"/>
      <c r="B43" s="44" t="s">
        <v>181</v>
      </c>
      <c r="C43" s="43" t="s">
        <v>284</v>
      </c>
      <c r="D43" s="44" t="s">
        <v>279</v>
      </c>
      <c r="E43" s="51" t="s">
        <v>318</v>
      </c>
      <c r="F43" s="46">
        <v>2.06</v>
      </c>
      <c r="G43" s="26"/>
    </row>
    <row r="44" spans="1:7" ht="15.75" x14ac:dyDescent="0.25">
      <c r="A44" s="26"/>
      <c r="B44" s="44" t="s">
        <v>191</v>
      </c>
      <c r="C44" s="43" t="s">
        <v>285</v>
      </c>
      <c r="D44" s="45" t="s">
        <v>286</v>
      </c>
      <c r="E44" s="44" t="s">
        <v>23</v>
      </c>
      <c r="F44" s="46">
        <v>0</v>
      </c>
      <c r="G44" s="26"/>
    </row>
    <row r="45" spans="1:7" ht="31.5" x14ac:dyDescent="0.25">
      <c r="A45" s="26"/>
      <c r="B45" s="52" t="s">
        <v>204</v>
      </c>
      <c r="C45" s="53" t="s">
        <v>287</v>
      </c>
      <c r="D45" s="54" t="s">
        <v>279</v>
      </c>
      <c r="E45" s="44" t="s">
        <v>23</v>
      </c>
      <c r="F45" s="40">
        <f>+SUM(F46,F47,F48)</f>
        <v>0</v>
      </c>
      <c r="G45" s="26"/>
    </row>
    <row r="46" spans="1:7" ht="63" hidden="1" x14ac:dyDescent="0.25">
      <c r="A46" s="26"/>
      <c r="B46" s="55" t="s">
        <v>288</v>
      </c>
      <c r="C46" s="56" t="s">
        <v>289</v>
      </c>
      <c r="D46" s="55" t="s">
        <v>279</v>
      </c>
      <c r="E46" s="50" t="s">
        <v>290</v>
      </c>
      <c r="F46" s="46">
        <v>0</v>
      </c>
      <c r="G46" s="26"/>
    </row>
    <row r="47" spans="1:7" ht="63" hidden="1" x14ac:dyDescent="0.25">
      <c r="A47" s="26"/>
      <c r="B47" s="55" t="s">
        <v>291</v>
      </c>
      <c r="C47" s="56" t="s">
        <v>289</v>
      </c>
      <c r="D47" s="55" t="s">
        <v>279</v>
      </c>
      <c r="E47" s="50" t="s">
        <v>290</v>
      </c>
      <c r="F47" s="46">
        <v>0</v>
      </c>
      <c r="G47" s="26"/>
    </row>
    <row r="48" spans="1:7" ht="63" hidden="1" x14ac:dyDescent="0.25">
      <c r="A48" s="26"/>
      <c r="B48" s="55" t="s">
        <v>292</v>
      </c>
      <c r="C48" s="56" t="s">
        <v>289</v>
      </c>
      <c r="D48" s="55" t="s">
        <v>279</v>
      </c>
      <c r="E48" s="50" t="s">
        <v>290</v>
      </c>
      <c r="F48" s="46">
        <v>0</v>
      </c>
      <c r="G48" s="26"/>
    </row>
    <row r="49" spans="1:7" ht="31.5" x14ac:dyDescent="0.25">
      <c r="A49" s="26"/>
      <c r="B49" s="52" t="s">
        <v>206</v>
      </c>
      <c r="C49" s="53" t="s">
        <v>293</v>
      </c>
      <c r="D49" s="52" t="s">
        <v>279</v>
      </c>
      <c r="E49" s="45" t="s">
        <v>23</v>
      </c>
      <c r="F49" s="40">
        <f>SUM(F39+F40+F45)</f>
        <v>5.2899999999999991</v>
      </c>
      <c r="G49" s="26"/>
    </row>
    <row r="50" spans="1:7" ht="31.5" x14ac:dyDescent="0.25">
      <c r="A50" s="26"/>
      <c r="B50" s="52" t="s">
        <v>208</v>
      </c>
      <c r="C50" s="53" t="s">
        <v>304</v>
      </c>
      <c r="D50" s="52" t="s">
        <v>279</v>
      </c>
      <c r="E50" s="44" t="s">
        <v>23</v>
      </c>
      <c r="F50" s="40">
        <f>+F49*1.09</f>
        <v>5.7660999999999998</v>
      </c>
      <c r="G50" s="26"/>
    </row>
    <row r="51" spans="1:7" ht="31.5" x14ac:dyDescent="0.25">
      <c r="A51" s="26"/>
      <c r="B51" s="52" t="s">
        <v>208</v>
      </c>
      <c r="C51" s="53" t="s">
        <v>305</v>
      </c>
      <c r="D51" s="52" t="s">
        <v>279</v>
      </c>
      <c r="E51" s="44" t="s">
        <v>23</v>
      </c>
      <c r="F51" s="40">
        <f>+F49*1.21</f>
        <v>6.4008999999999991</v>
      </c>
      <c r="G51" s="26"/>
    </row>
    <row r="52" spans="1:7" ht="31.5" x14ac:dyDescent="0.25">
      <c r="A52" s="26"/>
      <c r="B52" s="52" t="s">
        <v>210</v>
      </c>
      <c r="C52" s="53" t="s">
        <v>294</v>
      </c>
      <c r="D52" s="52" t="s">
        <v>279</v>
      </c>
      <c r="E52" s="45" t="s">
        <v>23</v>
      </c>
      <c r="F52" s="132">
        <v>5.26</v>
      </c>
      <c r="G52" s="26"/>
    </row>
    <row r="53" spans="1:7" ht="31.5" x14ac:dyDescent="0.25">
      <c r="A53" s="26"/>
      <c r="B53" s="44" t="s">
        <v>212</v>
      </c>
      <c r="C53" s="43" t="s">
        <v>295</v>
      </c>
      <c r="D53" s="44" t="s">
        <v>216</v>
      </c>
      <c r="E53" s="44" t="s">
        <v>23</v>
      </c>
      <c r="F53" s="42">
        <f>((-F52 + F49)/F52)*100</f>
        <v>0.57034220532318181</v>
      </c>
      <c r="G53" s="26"/>
    </row>
    <row r="54" spans="1:7" ht="47.25" x14ac:dyDescent="0.25">
      <c r="A54" s="26"/>
      <c r="B54" s="44" t="s">
        <v>214</v>
      </c>
      <c r="C54" s="43" t="s">
        <v>296</v>
      </c>
      <c r="D54" s="83" t="s">
        <v>309</v>
      </c>
      <c r="E54" s="84"/>
      <c r="F54" s="85"/>
      <c r="G54" s="26"/>
    </row>
    <row r="55" spans="1:7" ht="15.75" x14ac:dyDescent="0.25">
      <c r="A55" s="26"/>
      <c r="B55" s="60"/>
      <c r="C55" s="61"/>
      <c r="D55" s="62"/>
      <c r="E55" s="62"/>
      <c r="F55" s="62"/>
      <c r="G55" s="26"/>
    </row>
    <row r="56" spans="1:7" ht="15.75" x14ac:dyDescent="0.25">
      <c r="A56" s="26"/>
      <c r="B56" s="60"/>
      <c r="C56" s="61"/>
      <c r="D56" s="62"/>
      <c r="E56" s="62"/>
      <c r="F56" s="62"/>
      <c r="G56" s="26"/>
    </row>
    <row r="57" spans="1:7" ht="15.75" x14ac:dyDescent="0.25">
      <c r="A57" s="26"/>
      <c r="B57" s="60"/>
      <c r="C57" s="61"/>
      <c r="D57" s="62"/>
      <c r="E57" s="62"/>
      <c r="F57" s="62"/>
      <c r="G57" s="26"/>
    </row>
    <row r="58" spans="1:7" ht="12.75" customHeight="1" thickBot="1" x14ac:dyDescent="0.3">
      <c r="A58" s="26"/>
      <c r="B58" s="27"/>
      <c r="C58" s="38"/>
      <c r="D58" s="26"/>
      <c r="E58" s="26"/>
      <c r="F58" s="26"/>
      <c r="G58" s="26"/>
    </row>
    <row r="59" spans="1:7" ht="13.5" customHeight="1" thickBot="1" x14ac:dyDescent="0.3">
      <c r="A59" s="26"/>
      <c r="B59" s="78" t="s">
        <v>300</v>
      </c>
      <c r="C59" s="79"/>
      <c r="D59" s="79"/>
      <c r="E59" s="79"/>
      <c r="F59" s="80"/>
      <c r="G59" s="26"/>
    </row>
    <row r="60" spans="1:7" ht="10.5" customHeight="1" x14ac:dyDescent="0.25">
      <c r="A60" s="26"/>
      <c r="B60" s="30"/>
      <c r="C60" s="30"/>
      <c r="D60" s="30"/>
      <c r="E60" s="30"/>
      <c r="F60" s="30"/>
      <c r="G60" s="26"/>
    </row>
    <row r="61" spans="1:7" ht="15.75" x14ac:dyDescent="0.25">
      <c r="A61" s="26"/>
      <c r="B61" s="40" t="s">
        <v>0</v>
      </c>
      <c r="C61" s="40" t="s">
        <v>1</v>
      </c>
      <c r="D61" s="40" t="s">
        <v>2</v>
      </c>
      <c r="E61" s="40" t="s">
        <v>3</v>
      </c>
      <c r="F61" s="40" t="s">
        <v>276</v>
      </c>
      <c r="G61" s="26"/>
    </row>
    <row r="62" spans="1:7" ht="15.75" x14ac:dyDescent="0.25">
      <c r="A62" s="26"/>
      <c r="B62" s="40" t="s">
        <v>5</v>
      </c>
      <c r="C62" s="76" t="s">
        <v>277</v>
      </c>
      <c r="D62" s="76"/>
      <c r="E62" s="76"/>
      <c r="F62" s="76"/>
      <c r="G62" s="26"/>
    </row>
    <row r="63" spans="1:7" ht="31.5" x14ac:dyDescent="0.25">
      <c r="A63" s="26"/>
      <c r="B63" s="42" t="s">
        <v>7</v>
      </c>
      <c r="C63" s="43" t="s">
        <v>278</v>
      </c>
      <c r="D63" s="44" t="s">
        <v>279</v>
      </c>
      <c r="E63" s="45" t="s">
        <v>298</v>
      </c>
      <c r="F63" s="46">
        <v>0.27</v>
      </c>
      <c r="G63" s="26"/>
    </row>
    <row r="64" spans="1:7" ht="20.25" customHeight="1" x14ac:dyDescent="0.25">
      <c r="A64" s="26"/>
      <c r="B64" s="81" t="s">
        <v>18</v>
      </c>
      <c r="C64" s="86" t="s">
        <v>281</v>
      </c>
      <c r="D64" s="44" t="s">
        <v>279</v>
      </c>
      <c r="E64" s="48"/>
      <c r="F64" s="130">
        <v>4.88</v>
      </c>
      <c r="G64" s="26"/>
    </row>
    <row r="65" spans="1:7" ht="15.75" x14ac:dyDescent="0.25">
      <c r="A65" s="26"/>
      <c r="B65" s="82"/>
      <c r="C65" s="87"/>
      <c r="D65" s="44" t="s">
        <v>17</v>
      </c>
      <c r="E65" s="48" t="s">
        <v>301</v>
      </c>
      <c r="F65" s="131"/>
      <c r="G65" s="26"/>
    </row>
    <row r="66" spans="1:7" ht="31.5" x14ac:dyDescent="0.25">
      <c r="A66" s="26"/>
      <c r="B66" s="44" t="s">
        <v>160</v>
      </c>
      <c r="C66" s="43" t="s">
        <v>283</v>
      </c>
      <c r="D66" s="44" t="s">
        <v>9</v>
      </c>
      <c r="E66" s="44" t="s">
        <v>23</v>
      </c>
      <c r="F66" s="46">
        <f>F22</f>
        <v>4.09</v>
      </c>
      <c r="G66" s="26"/>
    </row>
    <row r="67" spans="1:7" ht="38.25" x14ac:dyDescent="0.25">
      <c r="A67" s="26"/>
      <c r="B67" s="44" t="s">
        <v>181</v>
      </c>
      <c r="C67" s="43" t="s">
        <v>284</v>
      </c>
      <c r="D67" s="44" t="s">
        <v>279</v>
      </c>
      <c r="E67" s="51" t="s">
        <v>318</v>
      </c>
      <c r="F67" s="46">
        <v>2.06</v>
      </c>
      <c r="G67" s="26"/>
    </row>
    <row r="68" spans="1:7" ht="15.75" x14ac:dyDescent="0.25">
      <c r="A68" s="26"/>
      <c r="B68" s="44" t="s">
        <v>191</v>
      </c>
      <c r="C68" s="43" t="s">
        <v>285</v>
      </c>
      <c r="D68" s="45" t="s">
        <v>286</v>
      </c>
      <c r="E68" s="44" t="s">
        <v>23</v>
      </c>
      <c r="F68" s="46">
        <v>0</v>
      </c>
      <c r="G68" s="26"/>
    </row>
    <row r="69" spans="1:7" ht="31.5" x14ac:dyDescent="0.25">
      <c r="A69" s="26"/>
      <c r="B69" s="52" t="s">
        <v>204</v>
      </c>
      <c r="C69" s="53" t="s">
        <v>287</v>
      </c>
      <c r="D69" s="54" t="s">
        <v>279</v>
      </c>
      <c r="E69" s="44" t="s">
        <v>23</v>
      </c>
      <c r="F69" s="40">
        <f>+SUM(F70,F71,F72)</f>
        <v>0</v>
      </c>
      <c r="G69" s="26"/>
    </row>
    <row r="70" spans="1:7" ht="63" hidden="1" x14ac:dyDescent="0.25">
      <c r="A70" s="26"/>
      <c r="B70" s="55" t="s">
        <v>288</v>
      </c>
      <c r="C70" s="56" t="s">
        <v>289</v>
      </c>
      <c r="D70" s="55" t="s">
        <v>279</v>
      </c>
      <c r="E70" s="50" t="s">
        <v>290</v>
      </c>
      <c r="F70" s="46">
        <v>0</v>
      </c>
      <c r="G70" s="26"/>
    </row>
    <row r="71" spans="1:7" ht="63" hidden="1" x14ac:dyDescent="0.25">
      <c r="A71" s="26"/>
      <c r="B71" s="55" t="s">
        <v>291</v>
      </c>
      <c r="C71" s="56" t="s">
        <v>289</v>
      </c>
      <c r="D71" s="55" t="s">
        <v>279</v>
      </c>
      <c r="E71" s="50" t="s">
        <v>290</v>
      </c>
      <c r="F71" s="46">
        <v>0</v>
      </c>
      <c r="G71" s="26"/>
    </row>
    <row r="72" spans="1:7" ht="63" hidden="1" x14ac:dyDescent="0.25">
      <c r="A72" s="26"/>
      <c r="B72" s="55" t="s">
        <v>292</v>
      </c>
      <c r="C72" s="56" t="s">
        <v>289</v>
      </c>
      <c r="D72" s="55" t="s">
        <v>279</v>
      </c>
      <c r="E72" s="50" t="s">
        <v>290</v>
      </c>
      <c r="F72" s="46">
        <v>0</v>
      </c>
      <c r="G72" s="26"/>
    </row>
    <row r="73" spans="1:7" ht="31.5" x14ac:dyDescent="0.25">
      <c r="A73" s="26"/>
      <c r="B73" s="52" t="s">
        <v>206</v>
      </c>
      <c r="C73" s="53" t="s">
        <v>293</v>
      </c>
      <c r="D73" s="52" t="s">
        <v>279</v>
      </c>
      <c r="E73" s="45" t="s">
        <v>23</v>
      </c>
      <c r="F73" s="40">
        <f>SUM(F63+F64+F69)</f>
        <v>5.15</v>
      </c>
      <c r="G73" s="26"/>
    </row>
    <row r="74" spans="1:7" ht="31.5" x14ac:dyDescent="0.25">
      <c r="A74" s="26"/>
      <c r="B74" s="52" t="s">
        <v>208</v>
      </c>
      <c r="C74" s="53" t="s">
        <v>308</v>
      </c>
      <c r="D74" s="52" t="s">
        <v>279</v>
      </c>
      <c r="E74" s="44" t="s">
        <v>23</v>
      </c>
      <c r="F74" s="40">
        <f>+F73*1.21</f>
        <v>6.2315000000000005</v>
      </c>
      <c r="G74" s="26"/>
    </row>
    <row r="75" spans="1:7" ht="31.5" x14ac:dyDescent="0.25">
      <c r="A75" s="26"/>
      <c r="B75" s="52" t="s">
        <v>210</v>
      </c>
      <c r="C75" s="53" t="s">
        <v>294</v>
      </c>
      <c r="D75" s="52" t="s">
        <v>279</v>
      </c>
      <c r="E75" s="45" t="s">
        <v>23</v>
      </c>
      <c r="F75" s="132">
        <v>5.12</v>
      </c>
      <c r="G75" s="26"/>
    </row>
    <row r="76" spans="1:7" ht="31.5" x14ac:dyDescent="0.25">
      <c r="A76" s="26"/>
      <c r="B76" s="44" t="s">
        <v>212</v>
      </c>
      <c r="C76" s="43" t="s">
        <v>295</v>
      </c>
      <c r="D76" s="44" t="s">
        <v>216</v>
      </c>
      <c r="E76" s="44" t="s">
        <v>23</v>
      </c>
      <c r="F76" s="42">
        <f>((-F75 + F73)/F75)*100</f>
        <v>0.58593750000000488</v>
      </c>
      <c r="G76" s="26"/>
    </row>
    <row r="77" spans="1:7" ht="47.25" x14ac:dyDescent="0.25">
      <c r="A77" s="26"/>
      <c r="B77" s="44" t="s">
        <v>214</v>
      </c>
      <c r="C77" s="43" t="s">
        <v>296</v>
      </c>
      <c r="D77" s="83" t="s">
        <v>309</v>
      </c>
      <c r="E77" s="84"/>
      <c r="F77" s="85"/>
      <c r="G77" s="26"/>
    </row>
    <row r="78" spans="1:7" ht="15.75" thickBot="1" x14ac:dyDescent="0.3">
      <c r="A78" s="26"/>
      <c r="B78" s="27"/>
      <c r="C78" s="38"/>
      <c r="D78" s="26"/>
      <c r="E78" s="26"/>
      <c r="F78" s="26"/>
      <c r="G78" s="26"/>
    </row>
    <row r="79" spans="1:7" ht="15.75" thickBot="1" x14ac:dyDescent="0.3">
      <c r="A79" s="26"/>
      <c r="B79" s="78" t="s">
        <v>302</v>
      </c>
      <c r="C79" s="79"/>
      <c r="D79" s="79"/>
      <c r="E79" s="79"/>
      <c r="F79" s="80"/>
      <c r="G79" s="26"/>
    </row>
    <row r="80" spans="1:7" x14ac:dyDescent="0.25">
      <c r="A80" s="26"/>
      <c r="B80" s="30"/>
      <c r="C80" s="30"/>
      <c r="D80" s="30"/>
      <c r="E80" s="30"/>
      <c r="F80" s="30"/>
      <c r="G80" s="26"/>
    </row>
    <row r="81" spans="1:7" ht="15.75" x14ac:dyDescent="0.25">
      <c r="A81" s="26"/>
      <c r="B81" s="40" t="s">
        <v>0</v>
      </c>
      <c r="C81" s="40" t="s">
        <v>1</v>
      </c>
      <c r="D81" s="40" t="s">
        <v>2</v>
      </c>
      <c r="E81" s="40" t="s">
        <v>3</v>
      </c>
      <c r="F81" s="40" t="s">
        <v>276</v>
      </c>
      <c r="G81" s="26"/>
    </row>
    <row r="82" spans="1:7" ht="15.75" x14ac:dyDescent="0.25">
      <c r="A82" s="26"/>
      <c r="B82" s="40" t="s">
        <v>5</v>
      </c>
      <c r="C82" s="76" t="s">
        <v>277</v>
      </c>
      <c r="D82" s="76"/>
      <c r="E82" s="76"/>
      <c r="F82" s="76"/>
      <c r="G82" s="26"/>
    </row>
    <row r="83" spans="1:7" ht="31.5" x14ac:dyDescent="0.25">
      <c r="A83" s="26"/>
      <c r="B83" s="42" t="s">
        <v>7</v>
      </c>
      <c r="C83" s="43" t="s">
        <v>278</v>
      </c>
      <c r="D83" s="44" t="s">
        <v>279</v>
      </c>
      <c r="E83" s="45" t="s">
        <v>280</v>
      </c>
      <c r="F83" s="46">
        <v>0.27</v>
      </c>
      <c r="G83" s="26"/>
    </row>
    <row r="84" spans="1:7" ht="15.75" x14ac:dyDescent="0.25">
      <c r="A84" s="26"/>
      <c r="B84" s="81" t="s">
        <v>18</v>
      </c>
      <c r="C84" s="47" t="s">
        <v>281</v>
      </c>
      <c r="D84" s="44" t="s">
        <v>279</v>
      </c>
      <c r="E84" s="48"/>
      <c r="F84" s="130">
        <v>4.25</v>
      </c>
      <c r="G84" s="26"/>
    </row>
    <row r="85" spans="1:7" ht="31.5" x14ac:dyDescent="0.25">
      <c r="A85" s="26"/>
      <c r="B85" s="82"/>
      <c r="C85" s="49"/>
      <c r="D85" s="44" t="s">
        <v>17</v>
      </c>
      <c r="E85" s="50" t="s">
        <v>310</v>
      </c>
      <c r="F85" s="131"/>
      <c r="G85" s="26"/>
    </row>
    <row r="86" spans="1:7" ht="31.5" x14ac:dyDescent="0.25">
      <c r="A86" s="26"/>
      <c r="B86" s="44" t="s">
        <v>160</v>
      </c>
      <c r="C86" s="43" t="s">
        <v>283</v>
      </c>
      <c r="D86" s="44" t="s">
        <v>9</v>
      </c>
      <c r="E86" s="44" t="s">
        <v>23</v>
      </c>
      <c r="F86" s="46">
        <f>F22</f>
        <v>4.09</v>
      </c>
      <c r="G86" s="26"/>
    </row>
    <row r="87" spans="1:7" ht="38.25" x14ac:dyDescent="0.25">
      <c r="A87" s="26"/>
      <c r="B87" s="44" t="s">
        <v>181</v>
      </c>
      <c r="C87" s="43" t="s">
        <v>284</v>
      </c>
      <c r="D87" s="44" t="s">
        <v>279</v>
      </c>
      <c r="E87" s="51" t="s">
        <v>318</v>
      </c>
      <c r="F87" s="46">
        <v>1.99</v>
      </c>
      <c r="G87" s="26"/>
    </row>
    <row r="88" spans="1:7" ht="38.25" x14ac:dyDescent="0.25">
      <c r="A88" s="26"/>
      <c r="B88" s="44" t="s">
        <v>191</v>
      </c>
      <c r="C88" s="43" t="s">
        <v>285</v>
      </c>
      <c r="D88" s="45" t="s">
        <v>286</v>
      </c>
      <c r="E88" s="67" t="s">
        <v>318</v>
      </c>
      <c r="F88" s="46">
        <v>3.27</v>
      </c>
      <c r="G88" s="26"/>
    </row>
    <row r="89" spans="1:7" ht="31.5" x14ac:dyDescent="0.25">
      <c r="A89" s="26"/>
      <c r="B89" s="52" t="s">
        <v>204</v>
      </c>
      <c r="C89" s="53" t="s">
        <v>287</v>
      </c>
      <c r="D89" s="54" t="s">
        <v>279</v>
      </c>
      <c r="E89" s="44" t="s">
        <v>23</v>
      </c>
      <c r="F89" s="40">
        <f>+SUM(F90,F91,F92)</f>
        <v>0</v>
      </c>
      <c r="G89" s="26"/>
    </row>
    <row r="90" spans="1:7" ht="63" hidden="1" x14ac:dyDescent="0.25">
      <c r="A90" s="26"/>
      <c r="B90" s="55" t="s">
        <v>288</v>
      </c>
      <c r="C90" s="56" t="s">
        <v>289</v>
      </c>
      <c r="D90" s="55" t="s">
        <v>279</v>
      </c>
      <c r="E90" s="50" t="s">
        <v>290</v>
      </c>
      <c r="F90" s="46">
        <v>0</v>
      </c>
      <c r="G90" s="26"/>
    </row>
    <row r="91" spans="1:7" ht="63" hidden="1" x14ac:dyDescent="0.25">
      <c r="A91" s="26"/>
      <c r="B91" s="55" t="s">
        <v>291</v>
      </c>
      <c r="C91" s="56" t="s">
        <v>289</v>
      </c>
      <c r="D91" s="55" t="s">
        <v>279</v>
      </c>
      <c r="E91" s="50" t="s">
        <v>290</v>
      </c>
      <c r="F91" s="46">
        <v>0</v>
      </c>
      <c r="G91" s="26"/>
    </row>
    <row r="92" spans="1:7" ht="63" hidden="1" x14ac:dyDescent="0.25">
      <c r="A92" s="26"/>
      <c r="B92" s="55" t="s">
        <v>292</v>
      </c>
      <c r="C92" s="56" t="s">
        <v>289</v>
      </c>
      <c r="D92" s="55" t="s">
        <v>279</v>
      </c>
      <c r="E92" s="50" t="s">
        <v>290</v>
      </c>
      <c r="F92" s="46">
        <v>0</v>
      </c>
      <c r="G92" s="26"/>
    </row>
    <row r="93" spans="1:7" ht="31.5" x14ac:dyDescent="0.25">
      <c r="A93" s="26"/>
      <c r="B93" s="52" t="s">
        <v>206</v>
      </c>
      <c r="C93" s="53" t="s">
        <v>293</v>
      </c>
      <c r="D93" s="52" t="s">
        <v>279</v>
      </c>
      <c r="E93" s="45" t="s">
        <v>23</v>
      </c>
      <c r="F93" s="40">
        <f>SUM(F83+F84+F89)</f>
        <v>4.5199999999999996</v>
      </c>
      <c r="G93" s="26"/>
    </row>
    <row r="94" spans="1:7" ht="31.5" x14ac:dyDescent="0.25">
      <c r="A94" s="26"/>
      <c r="B94" s="52" t="s">
        <v>208</v>
      </c>
      <c r="C94" s="53" t="s">
        <v>304</v>
      </c>
      <c r="D94" s="52" t="s">
        <v>279</v>
      </c>
      <c r="E94" s="44" t="s">
        <v>23</v>
      </c>
      <c r="F94" s="40">
        <f>+F93*1.09</f>
        <v>4.9268000000000001</v>
      </c>
      <c r="G94" s="26"/>
    </row>
    <row r="95" spans="1:7" ht="31.5" x14ac:dyDescent="0.25">
      <c r="A95" s="26"/>
      <c r="B95" s="52" t="s">
        <v>210</v>
      </c>
      <c r="C95" s="53" t="s">
        <v>294</v>
      </c>
      <c r="D95" s="52" t="s">
        <v>279</v>
      </c>
      <c r="E95" s="45" t="s">
        <v>23</v>
      </c>
      <c r="F95" s="132">
        <v>4.49</v>
      </c>
      <c r="G95" s="26"/>
    </row>
    <row r="96" spans="1:7" ht="31.5" x14ac:dyDescent="0.25">
      <c r="A96" s="26"/>
      <c r="B96" s="44" t="s">
        <v>212</v>
      </c>
      <c r="C96" s="43" t="s">
        <v>295</v>
      </c>
      <c r="D96" s="44" t="s">
        <v>216</v>
      </c>
      <c r="E96" s="44" t="s">
        <v>23</v>
      </c>
      <c r="F96" s="42">
        <f>((-F95 + F93)/F95)*100</f>
        <v>0.66815144766145562</v>
      </c>
      <c r="G96" s="26"/>
    </row>
    <row r="97" spans="1:7" ht="47.25" x14ac:dyDescent="0.25">
      <c r="A97" s="26"/>
      <c r="B97" s="44" t="s">
        <v>214</v>
      </c>
      <c r="C97" s="43" t="s">
        <v>296</v>
      </c>
      <c r="D97" s="83" t="s">
        <v>309</v>
      </c>
      <c r="E97" s="84"/>
      <c r="F97" s="85"/>
      <c r="G97" s="26"/>
    </row>
    <row r="98" spans="1:7" ht="15.75" thickBot="1" x14ac:dyDescent="0.3">
      <c r="A98" s="26"/>
      <c r="B98" s="27"/>
      <c r="C98" s="38"/>
      <c r="D98" s="26"/>
      <c r="E98" s="26"/>
      <c r="F98" s="26"/>
      <c r="G98" s="26"/>
    </row>
    <row r="99" spans="1:7" ht="15.75" thickBot="1" x14ac:dyDescent="0.3">
      <c r="A99" s="26"/>
      <c r="B99" s="78" t="s">
        <v>303</v>
      </c>
      <c r="C99" s="79"/>
      <c r="D99" s="79"/>
      <c r="E99" s="79"/>
      <c r="F99" s="80"/>
      <c r="G99" s="26"/>
    </row>
    <row r="100" spans="1:7" x14ac:dyDescent="0.25">
      <c r="A100" s="26"/>
      <c r="B100" s="30"/>
      <c r="C100" s="30"/>
      <c r="D100" s="30"/>
      <c r="E100" s="30"/>
      <c r="F100" s="30"/>
      <c r="G100" s="26"/>
    </row>
    <row r="101" spans="1:7" ht="15.75" x14ac:dyDescent="0.25">
      <c r="A101" s="26"/>
      <c r="B101" s="40" t="s">
        <v>0</v>
      </c>
      <c r="C101" s="40" t="s">
        <v>1</v>
      </c>
      <c r="D101" s="40" t="s">
        <v>2</v>
      </c>
      <c r="E101" s="40" t="s">
        <v>3</v>
      </c>
      <c r="F101" s="40" t="s">
        <v>276</v>
      </c>
      <c r="G101" s="26"/>
    </row>
    <row r="102" spans="1:7" ht="15.75" x14ac:dyDescent="0.25">
      <c r="A102" s="26"/>
      <c r="B102" s="40" t="s">
        <v>5</v>
      </c>
      <c r="C102" s="76" t="s">
        <v>277</v>
      </c>
      <c r="D102" s="76"/>
      <c r="E102" s="76"/>
      <c r="F102" s="76"/>
      <c r="G102" s="26"/>
    </row>
    <row r="103" spans="1:7" ht="31.5" x14ac:dyDescent="0.25">
      <c r="A103" s="26"/>
      <c r="B103" s="42" t="s">
        <v>7</v>
      </c>
      <c r="C103" s="43" t="s">
        <v>278</v>
      </c>
      <c r="D103" s="44" t="s">
        <v>279</v>
      </c>
      <c r="E103" s="45" t="s">
        <v>298</v>
      </c>
      <c r="F103" s="46">
        <v>0.27</v>
      </c>
      <c r="G103" s="26"/>
    </row>
    <row r="104" spans="1:7" ht="15.75" x14ac:dyDescent="0.25">
      <c r="A104" s="26"/>
      <c r="B104" s="81" t="s">
        <v>18</v>
      </c>
      <c r="C104" s="47" t="s">
        <v>281</v>
      </c>
      <c r="D104" s="44" t="s">
        <v>279</v>
      </c>
      <c r="E104" s="50"/>
      <c r="F104" s="130">
        <v>4.32</v>
      </c>
      <c r="G104" s="26"/>
    </row>
    <row r="105" spans="1:7" ht="31.5" x14ac:dyDescent="0.25">
      <c r="A105" s="26"/>
      <c r="B105" s="82"/>
      <c r="C105" s="49"/>
      <c r="D105" s="44" t="s">
        <v>17</v>
      </c>
      <c r="E105" s="50" t="s">
        <v>311</v>
      </c>
      <c r="F105" s="131"/>
      <c r="G105" s="26"/>
    </row>
    <row r="106" spans="1:7" ht="31.5" x14ac:dyDescent="0.25">
      <c r="A106" s="26"/>
      <c r="B106" s="44" t="s">
        <v>160</v>
      </c>
      <c r="C106" s="43" t="s">
        <v>283</v>
      </c>
      <c r="D106" s="44" t="s">
        <v>9</v>
      </c>
      <c r="E106" s="45" t="s">
        <v>23</v>
      </c>
      <c r="F106" s="46">
        <f>F22</f>
        <v>4.09</v>
      </c>
      <c r="G106" s="26"/>
    </row>
    <row r="107" spans="1:7" ht="38.25" x14ac:dyDescent="0.25">
      <c r="A107" s="26"/>
      <c r="B107" s="44" t="s">
        <v>181</v>
      </c>
      <c r="C107" s="43" t="s">
        <v>284</v>
      </c>
      <c r="D107" s="44" t="s">
        <v>279</v>
      </c>
      <c r="E107" s="51" t="s">
        <v>318</v>
      </c>
      <c r="F107" s="46">
        <v>2.06</v>
      </c>
      <c r="G107" s="26"/>
    </row>
    <row r="108" spans="1:7" ht="38.25" x14ac:dyDescent="0.25">
      <c r="A108" s="26"/>
      <c r="B108" s="44" t="s">
        <v>191</v>
      </c>
      <c r="C108" s="63" t="s">
        <v>285</v>
      </c>
      <c r="D108" s="45" t="s">
        <v>286</v>
      </c>
      <c r="E108" s="51" t="s">
        <v>318</v>
      </c>
      <c r="F108" s="46">
        <v>3.27</v>
      </c>
      <c r="G108" s="26"/>
    </row>
    <row r="109" spans="1:7" ht="15.75" x14ac:dyDescent="0.25">
      <c r="A109" s="26"/>
      <c r="B109" s="52" t="s">
        <v>204</v>
      </c>
      <c r="C109" s="64" t="s">
        <v>287</v>
      </c>
      <c r="D109" s="54" t="s">
        <v>279</v>
      </c>
      <c r="E109" s="45" t="s">
        <v>23</v>
      </c>
      <c r="F109" s="40">
        <f>+SUM(F110,F111,F112)</f>
        <v>0</v>
      </c>
      <c r="G109" s="26"/>
    </row>
    <row r="110" spans="1:7" ht="63" hidden="1" x14ac:dyDescent="0.25">
      <c r="A110" s="26"/>
      <c r="B110" s="55" t="s">
        <v>288</v>
      </c>
      <c r="C110" s="56" t="s">
        <v>289</v>
      </c>
      <c r="D110" s="55" t="s">
        <v>279</v>
      </c>
      <c r="E110" s="50" t="s">
        <v>290</v>
      </c>
      <c r="F110" s="46">
        <v>0</v>
      </c>
      <c r="G110" s="26"/>
    </row>
    <row r="111" spans="1:7" ht="63" hidden="1" x14ac:dyDescent="0.25">
      <c r="A111" s="26"/>
      <c r="B111" s="55" t="s">
        <v>291</v>
      </c>
      <c r="C111" s="56" t="s">
        <v>289</v>
      </c>
      <c r="D111" s="55" t="s">
        <v>279</v>
      </c>
      <c r="E111" s="50" t="s">
        <v>290</v>
      </c>
      <c r="F111" s="46">
        <v>0</v>
      </c>
      <c r="G111" s="26"/>
    </row>
    <row r="112" spans="1:7" ht="63" hidden="1" x14ac:dyDescent="0.25">
      <c r="A112" s="26"/>
      <c r="B112" s="55" t="s">
        <v>292</v>
      </c>
      <c r="C112" s="56" t="s">
        <v>289</v>
      </c>
      <c r="D112" s="55" t="s">
        <v>279</v>
      </c>
      <c r="E112" s="50" t="s">
        <v>290</v>
      </c>
      <c r="F112" s="46">
        <v>0</v>
      </c>
      <c r="G112" s="26"/>
    </row>
    <row r="113" spans="1:7" ht="31.5" x14ac:dyDescent="0.25">
      <c r="A113" s="26"/>
      <c r="B113" s="52" t="s">
        <v>206</v>
      </c>
      <c r="C113" s="53" t="s">
        <v>293</v>
      </c>
      <c r="D113" s="52" t="s">
        <v>279</v>
      </c>
      <c r="E113" s="45" t="s">
        <v>23</v>
      </c>
      <c r="F113" s="40">
        <f>SUM(F103+F104+F109)</f>
        <v>4.59</v>
      </c>
      <c r="G113" s="26"/>
    </row>
    <row r="114" spans="1:7" ht="31.5" x14ac:dyDescent="0.25">
      <c r="A114" s="26"/>
      <c r="B114" s="52" t="s">
        <v>208</v>
      </c>
      <c r="C114" s="53" t="s">
        <v>304</v>
      </c>
      <c r="D114" s="52" t="s">
        <v>279</v>
      </c>
      <c r="E114" s="45" t="s">
        <v>23</v>
      </c>
      <c r="F114" s="40">
        <f>+F113*1.09</f>
        <v>5.0030999999999999</v>
      </c>
      <c r="G114" s="26"/>
    </row>
    <row r="115" spans="1:7" ht="31.5" x14ac:dyDescent="0.25">
      <c r="A115" s="26"/>
      <c r="B115" s="52" t="s">
        <v>208</v>
      </c>
      <c r="C115" s="53" t="s">
        <v>305</v>
      </c>
      <c r="D115" s="52" t="s">
        <v>279</v>
      </c>
      <c r="E115" s="45" t="s">
        <v>23</v>
      </c>
      <c r="F115" s="40">
        <f>+F113*1.21</f>
        <v>5.5538999999999996</v>
      </c>
      <c r="G115" s="26"/>
    </row>
    <row r="116" spans="1:7" ht="31.5" x14ac:dyDescent="0.25">
      <c r="A116" s="26"/>
      <c r="B116" s="52" t="s">
        <v>210</v>
      </c>
      <c r="C116" s="53" t="s">
        <v>294</v>
      </c>
      <c r="D116" s="52" t="s">
        <v>279</v>
      </c>
      <c r="E116" s="45" t="s">
        <v>23</v>
      </c>
      <c r="F116" s="132">
        <v>4.57</v>
      </c>
      <c r="G116" s="26"/>
    </row>
    <row r="117" spans="1:7" ht="15.75" x14ac:dyDescent="0.25">
      <c r="A117" s="26"/>
      <c r="B117" s="44" t="s">
        <v>212</v>
      </c>
      <c r="C117" s="63" t="s">
        <v>295</v>
      </c>
      <c r="D117" s="44" t="s">
        <v>216</v>
      </c>
      <c r="E117" s="44" t="s">
        <v>23</v>
      </c>
      <c r="F117" s="42">
        <f>((-F116 + F113)/F116)*100</f>
        <v>0.43763676148795561</v>
      </c>
      <c r="G117" s="26"/>
    </row>
    <row r="118" spans="1:7" ht="47.25" x14ac:dyDescent="0.25">
      <c r="A118" s="26"/>
      <c r="B118" s="44" t="s">
        <v>214</v>
      </c>
      <c r="C118" s="43" t="s">
        <v>296</v>
      </c>
      <c r="D118" s="83" t="s">
        <v>309</v>
      </c>
      <c r="E118" s="84"/>
      <c r="F118" s="85"/>
      <c r="G118" s="26"/>
    </row>
    <row r="119" spans="1:7" ht="15.75" thickBot="1" x14ac:dyDescent="0.3">
      <c r="A119" s="26"/>
      <c r="B119" s="27"/>
      <c r="C119" s="38"/>
      <c r="D119" s="26"/>
      <c r="E119" s="26"/>
      <c r="F119" s="26"/>
      <c r="G119" s="26"/>
    </row>
    <row r="120" spans="1:7" ht="15.75" thickBot="1" x14ac:dyDescent="0.3">
      <c r="A120" s="26"/>
      <c r="B120" s="78" t="s">
        <v>306</v>
      </c>
      <c r="C120" s="79"/>
      <c r="D120" s="79"/>
      <c r="E120" s="79"/>
      <c r="F120" s="80"/>
      <c r="G120" s="26"/>
    </row>
    <row r="121" spans="1:7" x14ac:dyDescent="0.25">
      <c r="A121" s="26"/>
      <c r="B121" s="30"/>
      <c r="C121" s="30"/>
      <c r="D121" s="30"/>
      <c r="E121" s="30"/>
      <c r="F121" s="30"/>
      <c r="G121" s="26"/>
    </row>
    <row r="122" spans="1:7" ht="15.75" x14ac:dyDescent="0.25">
      <c r="A122" s="26"/>
      <c r="B122" s="40" t="s">
        <v>0</v>
      </c>
      <c r="C122" s="40" t="s">
        <v>1</v>
      </c>
      <c r="D122" s="40" t="s">
        <v>2</v>
      </c>
      <c r="E122" s="40" t="s">
        <v>3</v>
      </c>
      <c r="F122" s="40" t="s">
        <v>276</v>
      </c>
      <c r="G122" s="26"/>
    </row>
    <row r="123" spans="1:7" ht="15.75" x14ac:dyDescent="0.25">
      <c r="A123" s="26"/>
      <c r="B123" s="40" t="s">
        <v>5</v>
      </c>
      <c r="C123" s="76" t="s">
        <v>277</v>
      </c>
      <c r="D123" s="76"/>
      <c r="E123" s="76"/>
      <c r="F123" s="76"/>
      <c r="G123" s="26"/>
    </row>
    <row r="124" spans="1:7" ht="31.5" x14ac:dyDescent="0.25">
      <c r="A124" s="26"/>
      <c r="B124" s="42" t="s">
        <v>7</v>
      </c>
      <c r="C124" s="43" t="s">
        <v>278</v>
      </c>
      <c r="D124" s="44" t="s">
        <v>279</v>
      </c>
      <c r="E124" s="45" t="s">
        <v>298</v>
      </c>
      <c r="F124" s="46">
        <v>0.27</v>
      </c>
      <c r="G124" s="26"/>
    </row>
    <row r="125" spans="1:7" ht="14.25" customHeight="1" x14ac:dyDescent="0.25">
      <c r="A125" s="26"/>
      <c r="B125" s="81" t="s">
        <v>18</v>
      </c>
      <c r="C125" s="47" t="s">
        <v>281</v>
      </c>
      <c r="D125" s="44" t="s">
        <v>279</v>
      </c>
      <c r="E125" s="48"/>
      <c r="F125" s="130">
        <v>4.2</v>
      </c>
      <c r="G125" s="26"/>
    </row>
    <row r="126" spans="1:7" ht="31.5" x14ac:dyDescent="0.25">
      <c r="A126" s="26"/>
      <c r="B126" s="82"/>
      <c r="C126" s="49"/>
      <c r="D126" s="44" t="s">
        <v>17</v>
      </c>
      <c r="E126" s="50" t="s">
        <v>307</v>
      </c>
      <c r="F126" s="131"/>
      <c r="G126" s="26"/>
    </row>
    <row r="127" spans="1:7" ht="31.5" x14ac:dyDescent="0.25">
      <c r="A127" s="26"/>
      <c r="B127" s="44" t="s">
        <v>160</v>
      </c>
      <c r="C127" s="43" t="s">
        <v>283</v>
      </c>
      <c r="D127" s="44" t="s">
        <v>9</v>
      </c>
      <c r="E127" s="44" t="s">
        <v>23</v>
      </c>
      <c r="F127" s="46">
        <f>F22</f>
        <v>4.09</v>
      </c>
      <c r="G127" s="26"/>
    </row>
    <row r="128" spans="1:7" ht="38.25" x14ac:dyDescent="0.25">
      <c r="A128" s="26"/>
      <c r="B128" s="44" t="s">
        <v>181</v>
      </c>
      <c r="C128" s="43" t="s">
        <v>284</v>
      </c>
      <c r="D128" s="44" t="s">
        <v>279</v>
      </c>
      <c r="E128" s="51" t="s">
        <v>318</v>
      </c>
      <c r="F128" s="46">
        <v>2.06</v>
      </c>
      <c r="G128" s="26"/>
    </row>
    <row r="129" spans="1:7" ht="38.25" x14ac:dyDescent="0.25">
      <c r="A129" s="26"/>
      <c r="B129" s="44" t="s">
        <v>191</v>
      </c>
      <c r="C129" s="43" t="s">
        <v>285</v>
      </c>
      <c r="D129" s="45" t="s">
        <v>286</v>
      </c>
      <c r="E129" s="51" t="s">
        <v>318</v>
      </c>
      <c r="F129" s="46">
        <v>3.27</v>
      </c>
      <c r="G129" s="26"/>
    </row>
    <row r="130" spans="1:7" ht="31.5" x14ac:dyDescent="0.25">
      <c r="A130" s="26"/>
      <c r="B130" s="52" t="s">
        <v>204</v>
      </c>
      <c r="C130" s="53" t="s">
        <v>287</v>
      </c>
      <c r="D130" s="54" t="s">
        <v>279</v>
      </c>
      <c r="E130" s="44" t="s">
        <v>23</v>
      </c>
      <c r="F130" s="40">
        <f>+SUM(F131,F132,F133)</f>
        <v>0</v>
      </c>
      <c r="G130" s="26"/>
    </row>
    <row r="131" spans="1:7" ht="63" hidden="1" x14ac:dyDescent="0.25">
      <c r="A131" s="26"/>
      <c r="B131" s="55" t="s">
        <v>288</v>
      </c>
      <c r="C131" s="56" t="s">
        <v>289</v>
      </c>
      <c r="D131" s="55" t="s">
        <v>279</v>
      </c>
      <c r="E131" s="50" t="s">
        <v>290</v>
      </c>
      <c r="F131" s="46">
        <v>0</v>
      </c>
      <c r="G131" s="26"/>
    </row>
    <row r="132" spans="1:7" ht="63" hidden="1" x14ac:dyDescent="0.25">
      <c r="A132" s="26"/>
      <c r="B132" s="55" t="s">
        <v>291</v>
      </c>
      <c r="C132" s="56" t="s">
        <v>289</v>
      </c>
      <c r="D132" s="55" t="s">
        <v>279</v>
      </c>
      <c r="E132" s="50" t="s">
        <v>290</v>
      </c>
      <c r="F132" s="46">
        <v>0</v>
      </c>
      <c r="G132" s="26"/>
    </row>
    <row r="133" spans="1:7" ht="63" hidden="1" x14ac:dyDescent="0.25">
      <c r="A133" s="26"/>
      <c r="B133" s="55" t="s">
        <v>292</v>
      </c>
      <c r="C133" s="56" t="s">
        <v>289</v>
      </c>
      <c r="D133" s="55" t="s">
        <v>279</v>
      </c>
      <c r="E133" s="50" t="s">
        <v>290</v>
      </c>
      <c r="F133" s="46">
        <v>0</v>
      </c>
      <c r="G133" s="26"/>
    </row>
    <row r="134" spans="1:7" ht="31.5" x14ac:dyDescent="0.25">
      <c r="A134" s="26"/>
      <c r="B134" s="52" t="s">
        <v>206</v>
      </c>
      <c r="C134" s="53" t="s">
        <v>293</v>
      </c>
      <c r="D134" s="52" t="s">
        <v>279</v>
      </c>
      <c r="E134" s="45" t="s">
        <v>23</v>
      </c>
      <c r="F134" s="40">
        <f>SUM(F124+F125+F130)</f>
        <v>4.4700000000000006</v>
      </c>
      <c r="G134" s="26"/>
    </row>
    <row r="135" spans="1:7" ht="31.5" x14ac:dyDescent="0.25">
      <c r="A135" s="26"/>
      <c r="B135" s="52" t="s">
        <v>208</v>
      </c>
      <c r="C135" s="53" t="s">
        <v>305</v>
      </c>
      <c r="D135" s="52" t="s">
        <v>279</v>
      </c>
      <c r="E135" s="44" t="s">
        <v>23</v>
      </c>
      <c r="F135" s="40">
        <f>+F134*1.21</f>
        <v>5.4087000000000005</v>
      </c>
      <c r="G135" s="26"/>
    </row>
    <row r="136" spans="1:7" ht="31.5" x14ac:dyDescent="0.25">
      <c r="A136" s="26"/>
      <c r="B136" s="52" t="s">
        <v>210</v>
      </c>
      <c r="C136" s="53" t="s">
        <v>294</v>
      </c>
      <c r="D136" s="52" t="s">
        <v>279</v>
      </c>
      <c r="E136" s="45" t="s">
        <v>23</v>
      </c>
      <c r="F136" s="132">
        <v>4.4400000000000004</v>
      </c>
      <c r="G136" s="26"/>
    </row>
    <row r="137" spans="1:7" ht="31.5" x14ac:dyDescent="0.25">
      <c r="A137" s="26"/>
      <c r="B137" s="44" t="s">
        <v>212</v>
      </c>
      <c r="C137" s="43" t="s">
        <v>295</v>
      </c>
      <c r="D137" s="44" t="s">
        <v>216</v>
      </c>
      <c r="E137" s="44" t="s">
        <v>23</v>
      </c>
      <c r="F137" s="42">
        <f>((-F136 + F134)/F136)*100</f>
        <v>0.67567567567568121</v>
      </c>
      <c r="G137" s="26"/>
    </row>
    <row r="138" spans="1:7" ht="47.25" x14ac:dyDescent="0.25">
      <c r="A138" s="26"/>
      <c r="B138" s="44" t="s">
        <v>214</v>
      </c>
      <c r="C138" s="43" t="s">
        <v>296</v>
      </c>
      <c r="D138" s="83" t="s">
        <v>309</v>
      </c>
      <c r="E138" s="84"/>
      <c r="F138" s="85"/>
      <c r="G138" s="26"/>
    </row>
    <row r="139" spans="1:7" x14ac:dyDescent="0.25">
      <c r="A139" s="26"/>
      <c r="B139" s="27"/>
      <c r="C139" s="38"/>
      <c r="D139" s="26"/>
      <c r="E139" s="26"/>
      <c r="F139" s="26"/>
      <c r="G139" s="26"/>
    </row>
    <row r="140" spans="1:7" ht="63" customHeight="1" x14ac:dyDescent="0.25">
      <c r="A140" s="26"/>
      <c r="B140" s="36" t="s">
        <v>312</v>
      </c>
      <c r="C140" s="37" t="str">
        <f>ŠILUMA!C185</f>
        <v xml:space="preserve">Komercijos direktorius,
pavaduojantis generalinį direktorių
</v>
      </c>
      <c r="D140" s="77" t="s">
        <v>256</v>
      </c>
      <c r="E140" s="77"/>
      <c r="F140" s="37" t="str">
        <f>ŠILUMA!F185</f>
        <v>Viačeslav Šimkus</v>
      </c>
      <c r="G140" s="26"/>
    </row>
    <row r="141" spans="1:7" x14ac:dyDescent="0.25">
      <c r="A141" s="26"/>
      <c r="B141" s="27"/>
      <c r="C141" s="38"/>
      <c r="D141" s="26"/>
      <c r="E141" s="26"/>
      <c r="F141" s="26"/>
      <c r="G141" s="26"/>
    </row>
  </sheetData>
  <mergeCells count="42">
    <mergeCell ref="B8:C8"/>
    <mergeCell ref="E2:F2"/>
    <mergeCell ref="B4:C4"/>
    <mergeCell ref="B5:C5"/>
    <mergeCell ref="B6:C6"/>
    <mergeCell ref="B7:C7"/>
    <mergeCell ref="B9:C9"/>
    <mergeCell ref="B10:C10"/>
    <mergeCell ref="B13:F13"/>
    <mergeCell ref="B59:F59"/>
    <mergeCell ref="C38:F38"/>
    <mergeCell ref="B40:B41"/>
    <mergeCell ref="F40:F41"/>
    <mergeCell ref="D54:F54"/>
    <mergeCell ref="B35:F35"/>
    <mergeCell ref="B15:F15"/>
    <mergeCell ref="C18:F18"/>
    <mergeCell ref="B20:B21"/>
    <mergeCell ref="F20:F21"/>
    <mergeCell ref="D33:F33"/>
    <mergeCell ref="B12:D12"/>
    <mergeCell ref="D97:F97"/>
    <mergeCell ref="B99:F99"/>
    <mergeCell ref="C102:F102"/>
    <mergeCell ref="B104:B105"/>
    <mergeCell ref="F104:F105"/>
    <mergeCell ref="C62:F62"/>
    <mergeCell ref="D140:E140"/>
    <mergeCell ref="B120:F120"/>
    <mergeCell ref="C123:F123"/>
    <mergeCell ref="B125:B126"/>
    <mergeCell ref="F125:F126"/>
    <mergeCell ref="D138:F138"/>
    <mergeCell ref="D118:F118"/>
    <mergeCell ref="B64:B65"/>
    <mergeCell ref="F64:F65"/>
    <mergeCell ref="D77:F77"/>
    <mergeCell ref="B79:F79"/>
    <mergeCell ref="C82:F82"/>
    <mergeCell ref="B84:B85"/>
    <mergeCell ref="F84:F85"/>
    <mergeCell ref="C64:C65"/>
  </mergeCells>
  <hyperlinks>
    <hyperlink ref="F8" r:id="rId1" display="a_smirnova@visaginoenergija.lt"/>
  </hyperlinks>
  <pageMargins left="0.7" right="0.7" top="0.75" bottom="0.75" header="0.3" footer="0.3"/>
  <pageSetup paperSize="9" scale="6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ŠILUMA</vt:lpstr>
      <vt:lpstr>KARŠTAS_VANDUO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</dc:creator>
  <cp:lastModifiedBy>Viktorija</cp:lastModifiedBy>
  <cp:lastPrinted>2020-06-26T06:22:59Z</cp:lastPrinted>
  <dcterms:created xsi:type="dcterms:W3CDTF">2019-03-21T09:07:43Z</dcterms:created>
  <dcterms:modified xsi:type="dcterms:W3CDTF">2020-06-30T11:57:41Z</dcterms:modified>
</cp:coreProperties>
</file>