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codeName="ThisWorkbook" defaultThemeVersion="124226"/>
  <mc:AlternateContent xmlns:mc="http://schemas.openxmlformats.org/markup-compatibility/2006">
    <mc:Choice Requires="x15">
      <x15ac:absPath xmlns:x15ac="http://schemas.microsoft.com/office/spreadsheetml/2010/11/ac" url="C:\Users\Vartotojas\Desktop\"/>
    </mc:Choice>
  </mc:AlternateContent>
  <xr:revisionPtr revIDLastSave="0" documentId="8_{085B771F-1ED4-4F61-BEE8-1BDB46C998F3}" xr6:coauthVersionLast="47" xr6:coauthVersionMax="47" xr10:uidLastSave="{00000000-0000-0000-0000-000000000000}"/>
  <bookViews>
    <workbookView xWindow="-110" yWindow="-110" windowWidth="38620" windowHeight="21220" xr2:uid="{00000000-000D-0000-FFFF-FFFF00000000}"/>
  </bookViews>
  <sheets>
    <sheet name="ATASKAITOS" sheetId="39" r:id="rId1"/>
    <sheet name="KOREKCIJOS" sheetId="42" r:id="rId2"/>
    <sheet name="mini atmintinė" sheetId="41" state="hidden" r:id="rId3"/>
    <sheet name="info-1" sheetId="45" r:id="rId4"/>
    <sheet name="info-2" sheetId="44"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 i="39" l="1"/>
  <c r="E7" i="39"/>
  <c r="D7" i="39"/>
  <c r="I49" i="42"/>
  <c r="I54" i="42"/>
  <c r="I60" i="42"/>
  <c r="H103" i="42"/>
  <c r="G103" i="42"/>
  <c r="F103" i="42"/>
  <c r="E103" i="42"/>
  <c r="H97" i="42"/>
  <c r="G97" i="42"/>
  <c r="F97" i="42"/>
  <c r="E97" i="42"/>
  <c r="H91" i="42"/>
  <c r="G91" i="42"/>
  <c r="F91" i="42"/>
  <c r="E91" i="42"/>
  <c r="H87" i="42"/>
  <c r="G87" i="42"/>
  <c r="F87" i="42"/>
  <c r="E87" i="42"/>
  <c r="H83" i="42"/>
  <c r="G83" i="42"/>
  <c r="F83" i="42"/>
  <c r="E83" i="42"/>
  <c r="H77" i="42"/>
  <c r="G77" i="42"/>
  <c r="F77" i="42"/>
  <c r="E77" i="42"/>
  <c r="H59" i="42"/>
  <c r="G59" i="42"/>
  <c r="F59" i="42"/>
  <c r="E59" i="42"/>
  <c r="H53" i="42"/>
  <c r="G53" i="42"/>
  <c r="F53" i="42"/>
  <c r="E53" i="42"/>
  <c r="H48" i="42"/>
  <c r="G48" i="42"/>
  <c r="F48" i="42"/>
  <c r="E48" i="42"/>
  <c r="I42" i="42"/>
  <c r="H41" i="42"/>
  <c r="G41" i="42"/>
  <c r="F41" i="42"/>
  <c r="E41" i="42"/>
  <c r="I35" i="42"/>
  <c r="H34" i="42"/>
  <c r="G34" i="42"/>
  <c r="F34" i="42"/>
  <c r="E34" i="42"/>
  <c r="H27" i="42"/>
  <c r="G27" i="42"/>
  <c r="F27" i="42"/>
  <c r="E27" i="42"/>
  <c r="I21" i="42"/>
  <c r="H20" i="42"/>
  <c r="G20" i="42"/>
  <c r="F20" i="42"/>
  <c r="E20" i="42"/>
  <c r="H5" i="39"/>
  <c r="I7" i="42" s="1"/>
  <c r="I16" i="42"/>
  <c r="H15" i="42"/>
  <c r="G15" i="42"/>
  <c r="F15" i="42"/>
  <c r="E15" i="42"/>
  <c r="I9" i="42"/>
  <c r="H25" i="39"/>
  <c r="I83" i="42" s="1"/>
  <c r="H23" i="39"/>
  <c r="I70" i="42" s="1"/>
  <c r="H19" i="39"/>
  <c r="I86" i="42" s="1"/>
  <c r="H30" i="39"/>
  <c r="I59" i="42" s="1"/>
  <c r="H18" i="39"/>
  <c r="I97" i="42" s="1"/>
  <c r="M31" i="42"/>
  <c r="L31" i="42"/>
  <c r="K31" i="42"/>
  <c r="J31" i="42"/>
  <c r="I31" i="42"/>
  <c r="H29" i="39" s="1"/>
  <c r="M30" i="42"/>
  <c r="L30" i="42"/>
  <c r="E19" i="42"/>
  <c r="H19" i="42"/>
  <c r="G19" i="42"/>
  <c r="F19" i="42"/>
  <c r="J9" i="42"/>
  <c r="H26" i="42"/>
  <c r="G26" i="42"/>
  <c r="F26" i="42"/>
  <c r="E26" i="42"/>
  <c r="H102" i="42"/>
  <c r="G102" i="42"/>
  <c r="F102" i="42"/>
  <c r="E102" i="42"/>
  <c r="H96" i="42"/>
  <c r="G96" i="42"/>
  <c r="F96" i="42"/>
  <c r="E96" i="42"/>
  <c r="H90" i="42"/>
  <c r="G90" i="42"/>
  <c r="F90" i="42"/>
  <c r="E90" i="42"/>
  <c r="H86" i="42"/>
  <c r="G86" i="42"/>
  <c r="F86" i="42"/>
  <c r="H76" i="42"/>
  <c r="G76" i="42"/>
  <c r="F76" i="42"/>
  <c r="E76" i="42"/>
  <c r="H52" i="42"/>
  <c r="H58" i="42"/>
  <c r="G58" i="42"/>
  <c r="F58" i="42"/>
  <c r="E58" i="42"/>
  <c r="F70" i="42"/>
  <c r="E70" i="42"/>
  <c r="H47" i="42"/>
  <c r="G36" i="39"/>
  <c r="G40" i="39" s="1"/>
  <c r="F36" i="39"/>
  <c r="B36" i="39"/>
  <c r="H116" i="42"/>
  <c r="G116" i="42"/>
  <c r="F116" i="42"/>
  <c r="K118" i="42"/>
  <c r="L118" i="42" s="1"/>
  <c r="M118" i="42"/>
  <c r="H14" i="42"/>
  <c r="G14" i="42"/>
  <c r="F14" i="42"/>
  <c r="E14" i="42"/>
  <c r="M9" i="42"/>
  <c r="L9" i="42"/>
  <c r="K9" i="42"/>
  <c r="E5" i="42"/>
  <c r="H7" i="42"/>
  <c r="G7" i="42"/>
  <c r="F7" i="42"/>
  <c r="G8" i="42" s="1"/>
  <c r="E7" i="42"/>
  <c r="E42" i="39"/>
  <c r="B41" i="39"/>
  <c r="F41" i="39"/>
  <c r="G41" i="39"/>
  <c r="E41" i="39"/>
  <c r="B34" i="39"/>
  <c r="G34" i="39"/>
  <c r="F34" i="39"/>
  <c r="E34" i="39"/>
  <c r="F8" i="42"/>
  <c r="E65" i="42"/>
  <c r="E3" i="39"/>
  <c r="E21" i="39"/>
  <c r="G39" i="39"/>
  <c r="F39" i="39"/>
  <c r="E39" i="39"/>
  <c r="B39" i="39"/>
  <c r="H65" i="42"/>
  <c r="G65" i="42"/>
  <c r="F65" i="42"/>
  <c r="H40" i="42"/>
  <c r="G52" i="42"/>
  <c r="G47" i="42"/>
  <c r="H70" i="42"/>
  <c r="E36" i="39"/>
  <c r="E86" i="42"/>
  <c r="F33" i="42"/>
  <c r="F40" i="42"/>
  <c r="F52" i="42"/>
  <c r="F47" i="42"/>
  <c r="H82" i="42"/>
  <c r="G82" i="42"/>
  <c r="E82" i="42"/>
  <c r="F82" i="42"/>
  <c r="G40" i="42"/>
  <c r="G33" i="42"/>
  <c r="H33" i="42"/>
  <c r="J49" i="42"/>
  <c r="K49" i="42" s="1"/>
  <c r="L49" i="42" s="1"/>
  <c r="G70" i="42"/>
  <c r="E33" i="42"/>
  <c r="E40" i="42"/>
  <c r="E52" i="42"/>
  <c r="E47" i="42"/>
  <c r="B35" i="39"/>
  <c r="F35" i="39"/>
  <c r="B38" i="39"/>
  <c r="F42" i="39"/>
  <c r="D8" i="39"/>
  <c r="G33" i="39"/>
  <c r="E35" i="39"/>
  <c r="F3" i="39"/>
  <c r="G5" i="42" s="1"/>
  <c r="F5" i="42"/>
  <c r="B8" i="39"/>
  <c r="B33" i="39"/>
  <c r="B40" i="39" s="1"/>
  <c r="F8" i="39"/>
  <c r="F33" i="39"/>
  <c r="B42" i="39"/>
  <c r="D12" i="39"/>
  <c r="F12" i="39"/>
  <c r="G66" i="42" s="1"/>
  <c r="G8" i="39"/>
  <c r="E33" i="39"/>
  <c r="E8" i="39"/>
  <c r="B12" i="39"/>
  <c r="E12" i="39"/>
  <c r="G12" i="39"/>
  <c r="G35" i="39"/>
  <c r="F38" i="39"/>
  <c r="F26" i="39"/>
  <c r="E37" i="39"/>
  <c r="G37" i="39"/>
  <c r="E38" i="39"/>
  <c r="G38" i="39"/>
  <c r="F37" i="39"/>
  <c r="B37" i="39"/>
  <c r="B21" i="39"/>
  <c r="G21" i="39"/>
  <c r="H72" i="42" s="1"/>
  <c r="B26" i="39"/>
  <c r="E26" i="39"/>
  <c r="G26" i="39"/>
  <c r="G47" i="39" s="1"/>
  <c r="G42" i="39"/>
  <c r="D21" i="39"/>
  <c r="F21" i="39"/>
  <c r="E72" i="42"/>
  <c r="G72" i="42"/>
  <c r="E66" i="42"/>
  <c r="E43" i="39"/>
  <c r="F66" i="42"/>
  <c r="G43" i="39"/>
  <c r="I25" i="39"/>
  <c r="J82" i="42" s="1"/>
  <c r="E13" i="39"/>
  <c r="F71" i="42" s="1"/>
  <c r="F13" i="39"/>
  <c r="G71" i="42" s="1"/>
  <c r="D13" i="39"/>
  <c r="E71" i="42" s="1"/>
  <c r="F47" i="39"/>
  <c r="B47" i="39"/>
  <c r="M49" i="42"/>
  <c r="D26" i="39"/>
  <c r="D47" i="39" s="1"/>
  <c r="I26" i="42" l="1"/>
  <c r="H34" i="39"/>
  <c r="H16" i="39"/>
  <c r="I116" i="42"/>
  <c r="J60" i="42"/>
  <c r="H10" i="39"/>
  <c r="I5" i="39"/>
  <c r="H7" i="39"/>
  <c r="H17" i="39"/>
  <c r="G3" i="39"/>
  <c r="F43" i="39"/>
  <c r="I96" i="42"/>
  <c r="I98" i="42" s="1"/>
  <c r="H9" i="39"/>
  <c r="I58" i="42"/>
  <c r="I61" i="42" s="1"/>
  <c r="H42" i="39"/>
  <c r="I23" i="39"/>
  <c r="I42" i="39" s="1"/>
  <c r="H36" i="39"/>
  <c r="I19" i="39"/>
  <c r="J19" i="39" s="1"/>
  <c r="H6" i="39"/>
  <c r="I87" i="42"/>
  <c r="H24" i="39"/>
  <c r="I82" i="42"/>
  <c r="E44" i="39"/>
  <c r="E48" i="39" s="1"/>
  <c r="F44" i="39"/>
  <c r="F48" i="39" s="1"/>
  <c r="F40" i="39"/>
  <c r="H8" i="42"/>
  <c r="I8" i="42"/>
  <c r="I10" i="42"/>
  <c r="K86" i="42"/>
  <c r="K36" i="39"/>
  <c r="F72" i="42"/>
  <c r="E47" i="39"/>
  <c r="K19" i="39"/>
  <c r="J25" i="39"/>
  <c r="H66" i="42"/>
  <c r="G13" i="39"/>
  <c r="H71" i="42" s="1"/>
  <c r="B13" i="39"/>
  <c r="B43" i="39"/>
  <c r="B44" i="39" s="1"/>
  <c r="B48" i="39" s="1"/>
  <c r="E40" i="39"/>
  <c r="G44" i="39"/>
  <c r="G48" i="39" s="1"/>
  <c r="J86" i="42"/>
  <c r="I36" i="39"/>
  <c r="J36" i="39"/>
  <c r="J16" i="42"/>
  <c r="J21" i="42"/>
  <c r="I27" i="42"/>
  <c r="I14" i="42"/>
  <c r="I17" i="42" s="1"/>
  <c r="I30" i="39" l="1"/>
  <c r="J23" i="39"/>
  <c r="J87" i="42"/>
  <c r="J83" i="42"/>
  <c r="I41" i="42"/>
  <c r="J42" i="42"/>
  <c r="H35" i="39"/>
  <c r="I40" i="42"/>
  <c r="I43" i="42" s="1"/>
  <c r="I33" i="42"/>
  <c r="I36" i="42" s="1"/>
  <c r="J35" i="42"/>
  <c r="I34" i="42"/>
  <c r="I19" i="42"/>
  <c r="I22" i="42" s="1"/>
  <c r="I20" i="42"/>
  <c r="I15" i="42"/>
  <c r="I9" i="39"/>
  <c r="J7" i="42"/>
  <c r="I24" i="39"/>
  <c r="J5" i="39"/>
  <c r="I7" i="39"/>
  <c r="I17" i="39"/>
  <c r="I18" i="39"/>
  <c r="I37" i="39" s="1"/>
  <c r="I29" i="39"/>
  <c r="I103" i="42"/>
  <c r="I102" i="42"/>
  <c r="I104" i="42" s="1"/>
  <c r="H41" i="39"/>
  <c r="J55" i="42"/>
  <c r="H38" i="39"/>
  <c r="I47" i="42"/>
  <c r="I52" i="42"/>
  <c r="I55" i="42" s="1"/>
  <c r="I50" i="42" s="1"/>
  <c r="I53" i="42"/>
  <c r="J54" i="42"/>
  <c r="H33" i="39"/>
  <c r="H5" i="42"/>
  <c r="H3" i="39"/>
  <c r="J70" i="42"/>
  <c r="I76" i="42"/>
  <c r="I78" i="42" s="1"/>
  <c r="I77" i="42"/>
  <c r="I10" i="39"/>
  <c r="J52" i="42" s="1"/>
  <c r="I48" i="42"/>
  <c r="H8" i="39"/>
  <c r="H11" i="39" s="1"/>
  <c r="H12" i="39" s="1"/>
  <c r="I91" i="42"/>
  <c r="H37" i="39"/>
  <c r="I90" i="42"/>
  <c r="I92" i="42" s="1"/>
  <c r="I38" i="39"/>
  <c r="K23" i="39"/>
  <c r="K70" i="42"/>
  <c r="J42" i="39"/>
  <c r="J30" i="39"/>
  <c r="H39" i="39"/>
  <c r="K82" i="42"/>
  <c r="K83" i="42"/>
  <c r="K25" i="39"/>
  <c r="L19" i="39"/>
  <c r="L36" i="39"/>
  <c r="L86" i="42"/>
  <c r="J91" i="42" l="1"/>
  <c r="J90" i="42"/>
  <c r="J92" i="42" s="1"/>
  <c r="I35" i="39"/>
  <c r="J40" i="42"/>
  <c r="J43" i="42" s="1"/>
  <c r="J41" i="42"/>
  <c r="K42" i="42"/>
  <c r="J48" i="42"/>
  <c r="K55" i="42"/>
  <c r="J34" i="42"/>
  <c r="K35" i="42"/>
  <c r="J33" i="42"/>
  <c r="J36" i="42" s="1"/>
  <c r="J53" i="42"/>
  <c r="I3" i="39"/>
  <c r="I5" i="42"/>
  <c r="J24" i="39"/>
  <c r="K5" i="39"/>
  <c r="L83" i="42" s="1"/>
  <c r="J7" i="39"/>
  <c r="K87" i="42"/>
  <c r="J9" i="39"/>
  <c r="J18" i="39"/>
  <c r="K7" i="42"/>
  <c r="J17" i="39"/>
  <c r="J47" i="42"/>
  <c r="K54" i="42"/>
  <c r="J76" i="42"/>
  <c r="J78" i="42" s="1"/>
  <c r="J77" i="42"/>
  <c r="J58" i="42"/>
  <c r="J61" i="42" s="1"/>
  <c r="J50" i="42" s="1"/>
  <c r="J59" i="42"/>
  <c r="K60" i="42"/>
  <c r="I16" i="39"/>
  <c r="J26" i="42"/>
  <c r="I34" i="39"/>
  <c r="J96" i="42"/>
  <c r="J98" i="42" s="1"/>
  <c r="J97" i="42"/>
  <c r="J10" i="42"/>
  <c r="J8" i="42"/>
  <c r="I6" i="39"/>
  <c r="M86" i="42"/>
  <c r="L25" i="39"/>
  <c r="L82" i="42"/>
  <c r="I66" i="42"/>
  <c r="H22" i="39"/>
  <c r="H13" i="39"/>
  <c r="I71" i="42" s="1"/>
  <c r="L23" i="39"/>
  <c r="L70" i="42"/>
  <c r="K42" i="39"/>
  <c r="H40" i="39"/>
  <c r="L60" i="42"/>
  <c r="K30" i="39"/>
  <c r="K59" i="42"/>
  <c r="K58" i="42"/>
  <c r="K61" i="42" s="1"/>
  <c r="K50" i="42" s="1"/>
  <c r="J10" i="39"/>
  <c r="I41" i="39" l="1"/>
  <c r="J29" i="39"/>
  <c r="J103" i="42"/>
  <c r="J102" i="42"/>
  <c r="J37" i="39"/>
  <c r="K91" i="42"/>
  <c r="K90" i="42"/>
  <c r="K92" i="42" s="1"/>
  <c r="I8" i="39"/>
  <c r="I11" i="39" s="1"/>
  <c r="I39" i="39" s="1"/>
  <c r="K21" i="42"/>
  <c r="J15" i="42"/>
  <c r="I33" i="39"/>
  <c r="I40" i="39" s="1"/>
  <c r="I12" i="39"/>
  <c r="I13" i="39" s="1"/>
  <c r="J71" i="42" s="1"/>
  <c r="J19" i="42"/>
  <c r="J22" i="42" s="1"/>
  <c r="K16" i="42"/>
  <c r="J14" i="42"/>
  <c r="J17" i="42" s="1"/>
  <c r="J20" i="42"/>
  <c r="K10" i="42"/>
  <c r="K8" i="42"/>
  <c r="J3" i="39"/>
  <c r="J5" i="42"/>
  <c r="K96" i="42"/>
  <c r="K98" i="42" s="1"/>
  <c r="K97" i="42"/>
  <c r="L42" i="42"/>
  <c r="K41" i="42"/>
  <c r="K40" i="42"/>
  <c r="K43" i="42" s="1"/>
  <c r="J35" i="39"/>
  <c r="K34" i="42"/>
  <c r="L35" i="42"/>
  <c r="K33" i="42"/>
  <c r="K36" i="42" s="1"/>
  <c r="K18" i="39"/>
  <c r="L5" i="39"/>
  <c r="L87" i="42"/>
  <c r="K9" i="39"/>
  <c r="K17" i="39"/>
  <c r="K37" i="39" s="1"/>
  <c r="L7" i="42"/>
  <c r="K7" i="39"/>
  <c r="K24" i="39"/>
  <c r="K77" i="42"/>
  <c r="K76" i="42"/>
  <c r="K78" i="42" s="1"/>
  <c r="J27" i="42"/>
  <c r="J116" i="42"/>
  <c r="L55" i="42"/>
  <c r="K53" i="42"/>
  <c r="L54" i="42"/>
  <c r="K48" i="42"/>
  <c r="J38" i="39"/>
  <c r="K47" i="42"/>
  <c r="K52" i="42"/>
  <c r="K10" i="39"/>
  <c r="M70" i="42"/>
  <c r="L42" i="39"/>
  <c r="H43" i="39"/>
  <c r="H44" i="39" s="1"/>
  <c r="H26" i="39"/>
  <c r="I65" i="42"/>
  <c r="I22" i="39"/>
  <c r="L30" i="39"/>
  <c r="L58" i="42"/>
  <c r="L61" i="42" s="1"/>
  <c r="L59" i="42"/>
  <c r="M60" i="42"/>
  <c r="M82" i="42"/>
  <c r="M83" i="42"/>
  <c r="L97" i="42" l="1"/>
  <c r="L96" i="42"/>
  <c r="L98" i="42" s="1"/>
  <c r="L33" i="42"/>
  <c r="L36" i="42" s="1"/>
  <c r="M35" i="42"/>
  <c r="L34" i="42"/>
  <c r="L10" i="42"/>
  <c r="L8" i="42"/>
  <c r="M42" i="42"/>
  <c r="L41" i="42"/>
  <c r="K35" i="39"/>
  <c r="L40" i="42"/>
  <c r="L43" i="42" s="1"/>
  <c r="L76" i="42"/>
  <c r="L78" i="42" s="1"/>
  <c r="L77" i="42"/>
  <c r="L90" i="42"/>
  <c r="L92" i="42" s="1"/>
  <c r="L91" i="42"/>
  <c r="J16" i="39"/>
  <c r="K26" i="42"/>
  <c r="K27" i="42"/>
  <c r="J34" i="39"/>
  <c r="J6" i="39"/>
  <c r="K116" i="42"/>
  <c r="K5" i="42"/>
  <c r="K3" i="39"/>
  <c r="L17" i="39"/>
  <c r="L18" i="39"/>
  <c r="M87" i="42"/>
  <c r="M7" i="42"/>
  <c r="L7" i="39"/>
  <c r="L9" i="39"/>
  <c r="L24" i="39"/>
  <c r="M58" i="42"/>
  <c r="M61" i="42" s="1"/>
  <c r="M59" i="42"/>
  <c r="H20" i="39"/>
  <c r="H48" i="39" s="1"/>
  <c r="L48" i="42"/>
  <c r="L53" i="42"/>
  <c r="M55" i="42"/>
  <c r="M54" i="42"/>
  <c r="L52" i="42"/>
  <c r="K38" i="39"/>
  <c r="L47" i="42"/>
  <c r="L10" i="39"/>
  <c r="J65" i="42"/>
  <c r="I43" i="39"/>
  <c r="I44" i="39" s="1"/>
  <c r="I26" i="39"/>
  <c r="J66" i="42"/>
  <c r="L50" i="42"/>
  <c r="M34" i="42" l="1"/>
  <c r="M33" i="42"/>
  <c r="M36" i="42" s="1"/>
  <c r="K20" i="42"/>
  <c r="L16" i="42"/>
  <c r="J33" i="39"/>
  <c r="J8" i="39"/>
  <c r="J11" i="39" s="1"/>
  <c r="K14" i="42"/>
  <c r="K17" i="42" s="1"/>
  <c r="L21" i="42"/>
  <c r="K19" i="42"/>
  <c r="K22" i="42" s="1"/>
  <c r="K15" i="42"/>
  <c r="M77" i="42"/>
  <c r="M76" i="42"/>
  <c r="M78" i="42" s="1"/>
  <c r="L35" i="39"/>
  <c r="M40" i="42"/>
  <c r="M43" i="42" s="1"/>
  <c r="M41" i="42"/>
  <c r="L3" i="39"/>
  <c r="M5" i="42" s="1"/>
  <c r="L5" i="42"/>
  <c r="M97" i="42"/>
  <c r="M96" i="42"/>
  <c r="M98" i="42" s="1"/>
  <c r="L37" i="39"/>
  <c r="M8" i="42"/>
  <c r="M10" i="42"/>
  <c r="M50" i="42"/>
  <c r="M91" i="42"/>
  <c r="M90" i="42"/>
  <c r="M92" i="42" s="1"/>
  <c r="K102" i="42"/>
  <c r="K29" i="39"/>
  <c r="K16" i="39" s="1"/>
  <c r="K103" i="42"/>
  <c r="J41" i="39"/>
  <c r="M53" i="42"/>
  <c r="M48" i="42"/>
  <c r="M52" i="42"/>
  <c r="M47" i="42"/>
  <c r="L38" i="39"/>
  <c r="H21" i="39"/>
  <c r="I20" i="39"/>
  <c r="L29" i="39" l="1"/>
  <c r="L103" i="42"/>
  <c r="L102" i="42"/>
  <c r="L16" i="39"/>
  <c r="L41" i="39" s="1"/>
  <c r="K41" i="39"/>
  <c r="J39" i="39"/>
  <c r="J40" i="39" s="1"/>
  <c r="J12" i="39"/>
  <c r="L26" i="42"/>
  <c r="K34" i="39"/>
  <c r="L116" i="42"/>
  <c r="K6" i="39"/>
  <c r="H47" i="39"/>
  <c r="I72" i="42"/>
  <c r="I21" i="39"/>
  <c r="I48" i="39"/>
  <c r="L15" i="42" l="1"/>
  <c r="L20" i="42"/>
  <c r="K8" i="39"/>
  <c r="K11" i="39" s="1"/>
  <c r="K39" i="39" s="1"/>
  <c r="K33" i="39"/>
  <c r="M21" i="42"/>
  <c r="L14" i="42"/>
  <c r="L17" i="42" s="1"/>
  <c r="M16" i="42"/>
  <c r="L6" i="39"/>
  <c r="M27" i="42" s="1"/>
  <c r="L19" i="42"/>
  <c r="L22" i="42" s="1"/>
  <c r="L27" i="42"/>
  <c r="J22" i="39"/>
  <c r="K66" i="42" s="1"/>
  <c r="J13" i="39"/>
  <c r="K71" i="42" s="1"/>
  <c r="M103" i="42"/>
  <c r="M102" i="42"/>
  <c r="M26" i="42"/>
  <c r="L34" i="39"/>
  <c r="M116" i="42"/>
  <c r="I47" i="39"/>
  <c r="J72" i="42"/>
  <c r="K40" i="39" l="1"/>
  <c r="K65" i="42"/>
  <c r="J26" i="39"/>
  <c r="J43" i="39"/>
  <c r="J44" i="39" s="1"/>
  <c r="K12" i="39"/>
  <c r="K22" i="39" s="1"/>
  <c r="L8" i="39"/>
  <c r="L11" i="39" s="1"/>
  <c r="L39" i="39" s="1"/>
  <c r="M19" i="42"/>
  <c r="M22" i="42" s="1"/>
  <c r="M14" i="42"/>
  <c r="M17" i="42" s="1"/>
  <c r="M15" i="42"/>
  <c r="L33" i="39"/>
  <c r="M20" i="42"/>
  <c r="L65" i="42" l="1"/>
  <c r="K26" i="39"/>
  <c r="K43" i="39"/>
  <c r="K44" i="39" s="1"/>
  <c r="L40" i="39"/>
  <c r="J20" i="39"/>
  <c r="K13" i="39"/>
  <c r="L71" i="42" s="1"/>
  <c r="L66" i="42"/>
  <c r="L12" i="39"/>
  <c r="L13" i="39" s="1"/>
  <c r="M71" i="42" s="1"/>
  <c r="L22" i="39" l="1"/>
  <c r="J21" i="39"/>
  <c r="K20" i="39"/>
  <c r="J48" i="39"/>
  <c r="J47" i="39" l="1"/>
  <c r="K72" i="42"/>
  <c r="M66" i="42"/>
  <c r="M65" i="42"/>
  <c r="L43" i="39"/>
  <c r="L44" i="39" s="1"/>
  <c r="L26" i="39"/>
  <c r="L20" i="39"/>
  <c r="L21" i="39" s="1"/>
  <c r="K21" i="39"/>
  <c r="K48" i="39"/>
  <c r="M72" i="42" l="1"/>
  <c r="L47" i="39"/>
  <c r="L72" i="42"/>
  <c r="K47" i="39"/>
  <c r="L48" i="39"/>
</calcChain>
</file>

<file path=xl/sharedStrings.xml><?xml version="1.0" encoding="utf-8"?>
<sst xmlns="http://schemas.openxmlformats.org/spreadsheetml/2006/main" count="214" uniqueCount="181">
  <si>
    <t>Atsargos</t>
  </si>
  <si>
    <t>Kitas trumpalaikis turtas</t>
  </si>
  <si>
    <t>Finansinės skolos</t>
  </si>
  <si>
    <t>Kitos skolos</t>
  </si>
  <si>
    <t>STRAIPSNIAI</t>
  </si>
  <si>
    <t>Pinigai</t>
  </si>
  <si>
    <t>Pardavimai</t>
  </si>
  <si>
    <t>Savikaina</t>
  </si>
  <si>
    <t>Sumokėtos palūkanos</t>
  </si>
  <si>
    <t>Nuosavas kapitalas</t>
  </si>
  <si>
    <t>Ilgalaikis turtas</t>
  </si>
  <si>
    <t>Veiklos sąnaudos</t>
  </si>
  <si>
    <t>Pelno mokestis</t>
  </si>
  <si>
    <t>Pardavimų Savikaina %</t>
  </si>
  <si>
    <t>T U R T A S</t>
  </si>
  <si>
    <t>K A P I T A L A S</t>
  </si>
  <si>
    <t>Nusidėvėjimo % (ilg turto)</t>
  </si>
  <si>
    <t>Turto investicijos</t>
  </si>
  <si>
    <t>Patalpų pardavimas</t>
  </si>
  <si>
    <t>Patalpų nuoma</t>
  </si>
  <si>
    <t>ctrl-1 (balanso)</t>
  </si>
  <si>
    <t>ctrl-2 (pinigų)</t>
  </si>
  <si>
    <t>Grynųjų pinigų srautas</t>
  </si>
  <si>
    <t>Kad galima būtų vienodai suprasti mes stengiamės naudoti dydžius naudojamus VAS patvirtintose ataskaitose.</t>
  </si>
  <si>
    <t>Kita veikla</t>
  </si>
  <si>
    <t>FIN veikla</t>
  </si>
  <si>
    <t>Faktiniai duomenys vedami už keturis pilnus ataskaitinius metus į stulpelius D, E, F ir G. Stuleplyje B vedami duomenys už turimą einamųjų metų periodą.</t>
  </si>
  <si>
    <t>Žinamo galima nenaudoti visų faktinių periodų, tačiau tokiu atveju netenkame dalies analitinės informacijos.</t>
  </si>
  <si>
    <t>GRYNASIS PELNAS</t>
  </si>
  <si>
    <t>Sutrumpinta balansinė ataskaita (BA) apima šiuos dydžius iš pilnos balansinės formos ataskaitos:</t>
  </si>
  <si>
    <t>Pardavimai - pardavimo pajamos, PNA Eil. nr. I.</t>
  </si>
  <si>
    <t>Savikaina - pardavimo pajamos, PNA Eil. nr. II.</t>
  </si>
  <si>
    <t>Veiklos sąnaudos - veiklos sąnaudos, PNA Eil. nr. IV.</t>
  </si>
  <si>
    <t>FIN veikla - finansinė ir investicinė veikla, PNA Eil. nr. VII.</t>
  </si>
  <si>
    <t>Pelno mokestis - pelno mokestis, PNA Eil. nr. XII.</t>
  </si>
  <si>
    <t>Grynasis pelnas - grynasis pelnas (nuostoliai), PNA Eil. nr. XIII.</t>
  </si>
  <si>
    <t>Kita veikla - kita veikla plius pagautė minus netekimai, PNA Eil. nr. VI. + IX. - X.</t>
  </si>
  <si>
    <t>Atsargos - atsragos, išankstiniai apmokėjimai ir nebaigtos vykdyti sutartys, BA Eil. nr. B.I.</t>
  </si>
  <si>
    <t>Gautinos sumos - per vienerius metus gautinos sumos, BA Eil. nr. B.II.</t>
  </si>
  <si>
    <t>Kitas trumpalaikis turtas - kitas trumpalaikis turtas, BA Eil. nr. B.III.</t>
  </si>
  <si>
    <t>Pinigai - pinigai ir pinigų ekvivalentai, BA Eil. nr. B.IV.</t>
  </si>
  <si>
    <t>Turtas - turto iš viso, BA paskutinė eilutė turto lentelėje</t>
  </si>
  <si>
    <t>Gautinos sumos</t>
  </si>
  <si>
    <t>Prekybinės skolos</t>
  </si>
  <si>
    <t>Nuosavas kapitalas - nuosavas kapitalas ir dotacijos, subsidijos, BA Eil. nr. C. + D.</t>
  </si>
  <si>
    <t>Finansinės skolos - finansinės skolos, ilgalaikių skolų einamųjų metų dalis ir finansinės skolos (2) BA Eil. nr. E.I.1. + E.II.1. + E.II.2.</t>
  </si>
  <si>
    <t>Kitos skolos - , BA Eil. nr. E.I.3. + E.I.4. + E.I.5. + E.I.6. + E.II.4. + E.II.5. + E.II.6. + E.II.7. + E.II.8.</t>
  </si>
  <si>
    <t>Kitos skolos - gauti išankstiniai apmokėjimai, atidėjiniai, atidėtojo mokesčio įsipareigojimas, kitos mokėtinos sumos ir ilgalaikiai įsipareigojimai, gauti išankstiniai apmokėjimai, pelno mokesčio įsipareigojimai, su darbo santykiais susiję įsipareigojimai, atidėjiniai (2), kitos mokėtinos sumos ir trumpalaikiai įsipareigojimai</t>
  </si>
  <si>
    <t>Prekybinės skolos - skolos tiekėjams ir skolos tiekėjams (2), BA Eil. nr. E.I.2. + E.II.3.</t>
  </si>
  <si>
    <t>Kapitalas - nuosavo kapitalo ir įsipareigojimų iš viso, BA paskutinė eilutė nuosavo kapitalo ir įsipareigojimų lentelėje</t>
  </si>
  <si>
    <t>VEIKLOS PELNAS</t>
  </si>
  <si>
    <t>Veiklos pelnas - tipinės veiklos pelnas (nuostoliai), PNA Eil. nr. V.</t>
  </si>
  <si>
    <t>Veiklos pelnas</t>
  </si>
  <si>
    <t>Amortizacija ir nusidėvėjimas</t>
  </si>
  <si>
    <t>Nusidėvėjimas ir amortizacija</t>
  </si>
  <si>
    <t>Papildomų įmonės finansinių dydžių lentelė                                                                                                         Papildomų įmonės finansinių dydžių lentelė</t>
  </si>
  <si>
    <t>Mini pinigų srautų modelis (PS) apima šiuos dydžius:</t>
  </si>
  <si>
    <t>Papildomų įmonės finansinių dydžių lentelė (PFDL) apima tai, ko reikia tiksliau rengiant mini piningų srautų modelį ir apima šiuos dydžius:</t>
  </si>
  <si>
    <t>Kito įmonės turto pokytis</t>
  </si>
  <si>
    <t>Nusidėvėjimas ir amortizacija - dydis gaunas iš buhalterinės apskaitos registrų arba iš pinigų srautų ataskaitos Eil. nr. I.2.</t>
  </si>
  <si>
    <t>Sumokėtos palūkanos - dydis gaunas iš buhalterinės apskaitos registrų arba iš pinigų srautų ataskaitos Eil. nr. III.2.2.3.</t>
  </si>
  <si>
    <t>Amortizacija ir nusidėvėjimas - gaunamas iš PFDL.</t>
  </si>
  <si>
    <t>Kita veikla - gaunamas iš PNA, tai kita veikla plius pagautė minus netekimai.</t>
  </si>
  <si>
    <t>Turto investicijos paskačiuojamos, kaip ilgalaikio turto pokytis minus einamųjų metų nusidėvėjimas ir amortizacija, gaunama iš BA ir PFDL.</t>
  </si>
  <si>
    <t>Kito įmonės turto pokytis paskaičiuojamas kaip kito ilgalaikio turto pokytis plius kaip trumpalaikio turto pokytis, gaunama iš BA.</t>
  </si>
  <si>
    <t>NWC pokytis</t>
  </si>
  <si>
    <t>NWC (grynasis apyvartinis kapitalas) pokytis paskaičiuojamas, kaip atsargų, gautinų sumų, prekybinių skolų ir kitų skolų pokyčių suma, gaunama iš BA.</t>
  </si>
  <si>
    <t>Veiklos pelnas - gaunamas iš PNA, tai tipinės veiklos pelnas (nuostoliai).</t>
  </si>
  <si>
    <t>FIN veikla - gaunama iš PNA, tai finansinė ir investicinė veikla.</t>
  </si>
  <si>
    <t>Pelno mokestis - gaunamas iš PNA, tai pelno mokestis.</t>
  </si>
  <si>
    <t>Veiklos pinigų srautas</t>
  </si>
  <si>
    <t>Veiklos pinigų srautas - aukščiau išvardintų PS dydžių suma.</t>
  </si>
  <si>
    <t>Finansinių skolų pokytis</t>
  </si>
  <si>
    <t>Nuosavo kapitalo pokytis</t>
  </si>
  <si>
    <t xml:space="preserve">Finansinių skolų pokytis paskaičiuojamas kaip finansinių skolų pokytis, gaunamas iš BA. </t>
  </si>
  <si>
    <t>Nuosavo kapitalo pokytis paskaičiuojamas kaip nuosavo kapitalo pokytis gaunamas iš BA.</t>
  </si>
  <si>
    <t>Grynųjų pinigų srautas tai Veiklos piningų srauto, Finansinių skolų pokyčio ir Nuosavo kapitalo pokyčio suma.</t>
  </si>
  <si>
    <t>Duomenys šviesiai žalsvame lauke, kurie jie matomi juodai suskaičiuojami ar parodomi panaudojant formules. Šiuose laukuose informacija būsimus Jūsų įmonės finansinius rodiklius.</t>
  </si>
  <si>
    <t>Duomenys šviesiai pilkame lauke, kurie jie matomi juodai suskaičiuojami ar parodomi panaudojant formules. Šiuose laukuose informacija esamus Jūsų įmonės finansinius rodiklius.</t>
  </si>
  <si>
    <t>BVP augimas ( Fin.Min.)</t>
  </si>
  <si>
    <t>Infliacija SVKI ( Fin.Min.)</t>
  </si>
  <si>
    <t>Norint žinoti tikėtiną pinigų poreikį ar perteklių ateityje reikia žinoti įmonės finansinius rodiklius perspektyvoje.</t>
  </si>
  <si>
    <t>Kadangi mūsų tikslas gauti skaičius greitai ir taupiai, bet pakankamai tiksliai, tam mes naudojame supaprastintas finansines formas  ir skaičiuotes.</t>
  </si>
  <si>
    <t>Prognozės rengimas.</t>
  </si>
  <si>
    <t>Kad pradėti prognozės procesą turime suvesti pradinius duomenis. Tai mes padarome lape ATASKAITOS.</t>
  </si>
  <si>
    <t>Nepamirškime, tam, kad vyktų prognozė B stulpelio 2 eilutėje įvesti mėnesių skaičių už kuriuos įvesti einamųjų metų duomenys.</t>
  </si>
  <si>
    <t xml:space="preserve">Duomenis reikia įrašyti į violetinius (purpurinius) laukus, kur jie matomi geltonai. Kaip parodyta šios eilutės A stulpelyje. </t>
  </si>
  <si>
    <t>Šie laukai skirti įvesti informaciją apie Jūsų įmonės esamus finansinius rodiklius.</t>
  </si>
  <si>
    <t>RODIKLIAI</t>
  </si>
  <si>
    <t>Ilgalaikis turtas - nematerialusis turtas ir materialusis turtas, BA Eil. nr. A.I. + A.II. + A.III. + A.IV.</t>
  </si>
  <si>
    <t>*</t>
  </si>
  <si>
    <t>Savikaina / Pardavimai rodiklis</t>
  </si>
  <si>
    <t>Pradinis Savikaina / Pardavimai rodiklis</t>
  </si>
  <si>
    <t>Parduotų patalpų nusidėvėjimas / reikia išimti iš savikainos</t>
  </si>
  <si>
    <t>x1 reikia pridėti prie savikainos</t>
  </si>
  <si>
    <t>Pardavimų augimo tempas (PAT)</t>
  </si>
  <si>
    <t>Pradinis PAT</t>
  </si>
  <si>
    <t>PNA apima šiuos dydžius iš pilnos pelno (nuostolių) ataskaitos:</t>
  </si>
  <si>
    <t>Sutrumpinta pelno (nuostolių) ataskaita - PNA                                                                                             Sutrumpinta pelno (nuostolių) ataskaita - PNA</t>
  </si>
  <si>
    <t>KVR / Pardavimai rodiklis</t>
  </si>
  <si>
    <t>Pradinis KVR / Pardavimai rodiklis</t>
  </si>
  <si>
    <t>VS / Pardavimai rodiklis</t>
  </si>
  <si>
    <t>Pradinis VS / Pardavimai rodiklis</t>
  </si>
  <si>
    <t>EBIDTA</t>
  </si>
  <si>
    <t>Grynasis pelnas / NK rodiklis</t>
  </si>
  <si>
    <t>FS / Turtas rodiklis</t>
  </si>
  <si>
    <t>FS / EBITDA rodiklis</t>
  </si>
  <si>
    <t>SP / Finansinės skolos rodiklis</t>
  </si>
  <si>
    <t>Pradinis SP / Finansinės skolos rodiklis</t>
  </si>
  <si>
    <t>FVRbsp / Pardavimai rodiklis</t>
  </si>
  <si>
    <t>Pradinis FVRbsp / Pardavimai rodilklis</t>
  </si>
  <si>
    <t>FVR / Finansinės skolos rodiklis</t>
  </si>
  <si>
    <t>Pradinis FVR / Finansinės skolos rodiklis</t>
  </si>
  <si>
    <t>PS apyvartumas dienomis</t>
  </si>
  <si>
    <t>KS / Pardavimai rodiklis</t>
  </si>
  <si>
    <t>KTS / Pardavimai rodiklis</t>
  </si>
  <si>
    <t>Atsargų apyvartumas dienomis</t>
  </si>
  <si>
    <t>GS apyvartumas dienomis</t>
  </si>
  <si>
    <t>1) apyvartumo dienomis korekcija</t>
  </si>
  <si>
    <t>1) koeficiento didinimas (mažinimas)</t>
  </si>
  <si>
    <t>IT / NA, turtas nusidėvės per, metai</t>
  </si>
  <si>
    <t>S-NIRA / Pardavimai rodiklis</t>
  </si>
  <si>
    <t>NIRA / Savikaina, rodiklis</t>
  </si>
  <si>
    <t>Pradinis S-NIRA / Pardavimai rodiklis</t>
  </si>
  <si>
    <t>Sutrumpinta balansinė ataskaita  - BA                                                                                                         Sutrumpinta balansinė ataskaita  - BA</t>
  </si>
  <si>
    <t>Mini pinigų srautų modelio ataskaita - PS                                                                                            Mini pinigų srautų modelio ataskaita - PS</t>
  </si>
  <si>
    <t>PRGmini skirta greitai ir patogiai pasiskaičiuoti grynųjų pinigų srautus keliems metams į preikį.</t>
  </si>
  <si>
    <t>Tam mes naudojame turimą finansinę atskaitomybę, bei čia pat prognozuojame ją ateinantiems laikotarpiams.</t>
  </si>
  <si>
    <t>Kad būtų patogu ir greita mes naudojame sustambintą veiklos apskaitos dydžių grupavimą.</t>
  </si>
  <si>
    <t>Mini pinigų srautų modelio paskirtis gauti grynųjų pinigų srautų prognozę nerengiant pilnos pinigų srautų ataskaitos prognozės.</t>
  </si>
  <si>
    <t>Ar nebūtų paprasčiau įvesti iš karto planuojamą skaičių? Ne. Taip mes prarastume galimybę varijuoti rezultatu, dabar mes galime taikyti mini modeliavimą.</t>
  </si>
  <si>
    <t xml:space="preserve">Suvedus pradinius duomenis automatiškai gaunama pirminė prognozė (detaliau apie prileidas jos parengimui pridedamame word faile). </t>
  </si>
  <si>
    <t xml:space="preserve">Pirminės prognozės korekcija vykdoma naudojant absoliučius skaičius ir santykinių rodiklių pokyčius. Tai darom lape KOREKCIJOS </t>
  </si>
  <si>
    <t>3. Prognozės korekcija. (lapas KOREKCIJA)</t>
  </si>
  <si>
    <t>Prognozės rengimas susideda iš trijų etapų. 1) Pradinių duomenų suvedimas ir pirminės prognozės sugenravimas 2) Pirminės prognozės analizė ir Pirminės prognozės korekcija.</t>
  </si>
  <si>
    <t>1 Pradinių duomenų suvedimas. (lapas ATASKAITOS)</t>
  </si>
  <si>
    <t>Pirminė prognozė apima tik labai apibendrintas prielaidas, kurios tikrai pilnai neatspindi Jūsų verslo specifikos.</t>
  </si>
  <si>
    <t>TŪKSTANČIAI EURŲ                                                                                               TŪKSTANČIAI EURŲ</t>
  </si>
  <si>
    <t>Pardavimai, Eur</t>
  </si>
  <si>
    <t>Pardavimai - Pradiniai pardavimai, Eur</t>
  </si>
  <si>
    <t>2) didinimas (mažinimas) Eur</t>
  </si>
  <si>
    <t>Savikaina, Eur</t>
  </si>
  <si>
    <t>Savikaina - Pradinė savikaina, Eur</t>
  </si>
  <si>
    <t>Savikaina -NIRA (S-NIRA), Eur</t>
  </si>
  <si>
    <t>S-NIRA - Pradinis S-NIRA, Eur</t>
  </si>
  <si>
    <t>Nusidėvėjimas ir amortizacija (NIRA), Eur</t>
  </si>
  <si>
    <t>IT - Pradinis IT, Eur</t>
  </si>
  <si>
    <t>1) kita įtaka didinimas (mažinimas), Eur</t>
  </si>
  <si>
    <t>investicijų įtaka Eur</t>
  </si>
  <si>
    <t>pardavimų įtaka Eur</t>
  </si>
  <si>
    <t>Veiklos sąnaudos (VS), Eur</t>
  </si>
  <si>
    <t>VS - Pradinės VS, Eur</t>
  </si>
  <si>
    <t>Kitos veiklos rezultatas (KVR), Eur</t>
  </si>
  <si>
    <t>KVR - Pradinis KVR, Eur</t>
  </si>
  <si>
    <t>FIN veiklos rezultatas (FVR), Eur</t>
  </si>
  <si>
    <t>FVR - Pradinis FVR, Eur</t>
  </si>
  <si>
    <t>FVR (be sumokėtų palūkanų, FVRbsp), Eur</t>
  </si>
  <si>
    <t>FVRbsp - Pradinis FVRbsp, Eur</t>
  </si>
  <si>
    <t>1) didinimas (mažinimas) Eur</t>
  </si>
  <si>
    <t>Sumokėtos palūkanos (SP) Eur</t>
  </si>
  <si>
    <t>SP - Pradinis SP, Eur</t>
  </si>
  <si>
    <t>Nuosavas kapitalas (NK), Eur</t>
  </si>
  <si>
    <t>1) NK didinimas Eur</t>
  </si>
  <si>
    <t>2) NK mažinimas Eur</t>
  </si>
  <si>
    <t>Finansinės skolos (FS), Eur</t>
  </si>
  <si>
    <t>1) naujų paskolų ėmimas Eur</t>
  </si>
  <si>
    <t>2) senų skolų grąžinimas Eur</t>
  </si>
  <si>
    <t>Prekybinės skolos (PS), Eur</t>
  </si>
  <si>
    <t>PS - Pradinės PS, Eur</t>
  </si>
  <si>
    <t>Kitos skolos (KS), Eur</t>
  </si>
  <si>
    <t>1) padidinimas / sumažinimas Eur</t>
  </si>
  <si>
    <t>Kitas trumpalaikis turtas (KTS), Eur</t>
  </si>
  <si>
    <t>Atsargos, Eur</t>
  </si>
  <si>
    <t>Atsargos - Pradinės Atsargos, Eur</t>
  </si>
  <si>
    <t>Gautinos sumos (GS), Eur</t>
  </si>
  <si>
    <t>GS - Pradinės GS, Eur</t>
  </si>
  <si>
    <t>Ilgalaikis turtas (IT), Eur</t>
  </si>
  <si>
    <t>1) investicijos Eur</t>
  </si>
  <si>
    <t>2) pardavimai Eur</t>
  </si>
  <si>
    <t>3) kita didinimas (mažinimas) Eur</t>
  </si>
  <si>
    <r>
      <t>2020 ∑</t>
    </r>
    <r>
      <rPr>
        <sz val="8.5"/>
        <color indexed="13"/>
        <rFont val="Tahoma"/>
        <family val="2"/>
        <charset val="186"/>
      </rPr>
      <t>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</si>
</sst>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0\ &quot;Lt&quot;;\-#,##0.00\ &quot;Lt&quot;"/>
    <numFmt numFmtId="165" formatCode="_-* #,##0.00\ &quot;Lt&quot;_-;\-* #,##0.00\ &quot;Lt&quot;_-;_-* &quot;-&quot;??\ &quot;Lt&quot;_-;_-@_-"/>
    <numFmt numFmtId="166" formatCode="_-* #,##0.00\ _L_t_-;\-* #,##0.00\ _L_t_-;_-* &quot;-&quot;??\ _L_t_-;_-@_-"/>
    <numFmt numFmtId="167" formatCode="_-\ #,##0\ _L_t_-;\-\ #,##0\ _L_t_-;_-\ &quot;-&quot;\ _L_t_-;_-@_-"/>
    <numFmt numFmtId="168" formatCode="#,##0_ ;\-#,##0\ "/>
    <numFmt numFmtId="169" formatCode="0.0%"/>
    <numFmt numFmtId="170" formatCode="#,##0.00_ ;\-#,##0.00\ "/>
    <numFmt numFmtId="171" formatCode="#,##0.0_ ;\-#,##0.0\ "/>
    <numFmt numFmtId="172" formatCode="_-\ #,##0.0\ _L_t_-;\-\ #,##0.0\ _L_t_-;_-\ &quot;-&quot;\ _L_t_-;_-@_-"/>
  </numFmts>
  <fonts count="13" x14ac:knownFonts="1">
    <font>
      <sz val="10"/>
      <color theme="1"/>
      <name val="Tahoma"/>
      <family val="2"/>
      <charset val="186"/>
    </font>
    <font>
      <sz val="10"/>
      <name val="Tahoma"/>
      <family val="2"/>
      <charset val="186"/>
    </font>
    <font>
      <sz val="10"/>
      <color indexed="8"/>
      <name val="Tahoma"/>
      <family val="2"/>
      <charset val="186"/>
    </font>
    <font>
      <sz val="10"/>
      <name val="Tahoma"/>
      <family val="2"/>
      <charset val="186"/>
    </font>
    <font>
      <sz val="11.5"/>
      <name val="Tahoma"/>
      <family val="2"/>
      <charset val="186"/>
    </font>
    <font>
      <sz val="8"/>
      <name val="Tahoma"/>
      <family val="2"/>
      <charset val="186"/>
    </font>
    <font>
      <sz val="8"/>
      <color indexed="8"/>
      <name val="Tahoma"/>
      <family val="2"/>
      <charset val="186"/>
    </font>
    <font>
      <sz val="11.5"/>
      <color indexed="13"/>
      <name val="Tahoma"/>
      <family val="2"/>
      <charset val="186"/>
    </font>
    <font>
      <sz val="10"/>
      <color indexed="13"/>
      <name val="Tahoma"/>
      <family val="2"/>
      <charset val="186"/>
    </font>
    <font>
      <sz val="11.5"/>
      <color indexed="10"/>
      <name val="Tahoma"/>
      <family val="2"/>
      <charset val="186"/>
    </font>
    <font>
      <u/>
      <sz val="10"/>
      <color indexed="8"/>
      <name val="Tahoma"/>
      <family val="2"/>
      <charset val="186"/>
    </font>
    <font>
      <sz val="8"/>
      <color indexed="10"/>
      <name val="Tahoma"/>
      <family val="2"/>
      <charset val="186"/>
    </font>
    <font>
      <sz val="8.5"/>
      <color indexed="13"/>
      <name val="Tahoma"/>
      <family val="2"/>
      <charset val="186"/>
    </font>
  </fonts>
  <fills count="7">
    <fill>
      <patternFill patternType="none"/>
    </fill>
    <fill>
      <patternFill patternType="gray125"/>
    </fill>
    <fill>
      <patternFill patternType="solid">
        <fgColor indexed="55"/>
        <bgColor indexed="64"/>
      </patternFill>
    </fill>
    <fill>
      <patternFill patternType="solid">
        <fgColor indexed="36"/>
        <bgColor indexed="64"/>
      </patternFill>
    </fill>
    <fill>
      <patternFill patternType="solid">
        <fgColor indexed="22"/>
        <bgColor indexed="64"/>
      </patternFill>
    </fill>
    <fill>
      <patternFill patternType="solid">
        <fgColor indexed="50"/>
        <bgColor indexed="64"/>
      </patternFill>
    </fill>
    <fill>
      <patternFill patternType="solid">
        <fgColor indexed="11"/>
        <bgColor indexed="64"/>
      </patternFill>
    </fill>
  </fills>
  <borders count="44">
    <border>
      <left/>
      <right/>
      <top/>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style="thin">
        <color indexed="55"/>
      </top>
      <bottom/>
      <diagonal/>
    </border>
    <border>
      <left style="thin">
        <color indexed="55"/>
      </left>
      <right style="thin">
        <color indexed="55"/>
      </right>
      <top/>
      <bottom style="thin">
        <color indexed="55"/>
      </bottom>
      <diagonal/>
    </border>
    <border>
      <left style="thin">
        <color indexed="55"/>
      </left>
      <right/>
      <top style="thin">
        <color indexed="55"/>
      </top>
      <bottom/>
      <diagonal/>
    </border>
    <border>
      <left style="thin">
        <color indexed="55"/>
      </left>
      <right style="thin">
        <color indexed="55"/>
      </right>
      <top style="thick">
        <color indexed="55"/>
      </top>
      <bottom/>
      <diagonal/>
    </border>
    <border>
      <left style="thick">
        <color indexed="62"/>
      </left>
      <right/>
      <top style="thin">
        <color indexed="55"/>
      </top>
      <bottom style="thin">
        <color indexed="55"/>
      </bottom>
      <diagonal/>
    </border>
    <border>
      <left style="thick">
        <color indexed="62"/>
      </left>
      <right/>
      <top style="thin">
        <color indexed="55"/>
      </top>
      <bottom/>
      <diagonal/>
    </border>
    <border>
      <left style="thick">
        <color indexed="62"/>
      </left>
      <right/>
      <top/>
      <bottom style="thin">
        <color indexed="55"/>
      </bottom>
      <diagonal/>
    </border>
    <border>
      <left style="thin">
        <color indexed="55"/>
      </left>
      <right style="thin">
        <color indexed="55"/>
      </right>
      <top style="double">
        <color indexed="62"/>
      </top>
      <bottom style="thick">
        <color indexed="62"/>
      </bottom>
      <diagonal/>
    </border>
    <border>
      <left style="thick">
        <color indexed="62"/>
      </left>
      <right style="thin">
        <color indexed="55"/>
      </right>
      <top style="double">
        <color indexed="62"/>
      </top>
      <bottom style="thick">
        <color indexed="62"/>
      </bottom>
      <diagonal/>
    </border>
    <border>
      <left style="thin">
        <color indexed="55"/>
      </left>
      <right style="thin">
        <color indexed="55"/>
      </right>
      <top style="double">
        <color indexed="62"/>
      </top>
      <bottom style="double">
        <color indexed="62"/>
      </bottom>
      <diagonal/>
    </border>
    <border>
      <left style="thick">
        <color indexed="62"/>
      </left>
      <right style="thin">
        <color indexed="55"/>
      </right>
      <top style="double">
        <color indexed="62"/>
      </top>
      <bottom style="double">
        <color indexed="62"/>
      </bottom>
      <diagonal/>
    </border>
    <border>
      <left style="thick">
        <color indexed="62"/>
      </left>
      <right/>
      <top style="thin">
        <color indexed="55"/>
      </top>
      <bottom style="thick">
        <color indexed="62"/>
      </bottom>
      <diagonal/>
    </border>
    <border>
      <left style="thin">
        <color indexed="55"/>
      </left>
      <right style="thin">
        <color indexed="55"/>
      </right>
      <top style="thin">
        <color indexed="55"/>
      </top>
      <bottom style="thick">
        <color indexed="62"/>
      </bottom>
      <diagonal/>
    </border>
    <border>
      <left style="thin">
        <color indexed="55"/>
      </left>
      <right style="thick">
        <color indexed="62"/>
      </right>
      <top style="thin">
        <color indexed="55"/>
      </top>
      <bottom style="thin">
        <color indexed="55"/>
      </bottom>
      <diagonal/>
    </border>
    <border>
      <left style="thin">
        <color indexed="55"/>
      </left>
      <right style="thick">
        <color indexed="62"/>
      </right>
      <top style="thin">
        <color indexed="55"/>
      </top>
      <bottom/>
      <diagonal/>
    </border>
    <border>
      <left style="thin">
        <color indexed="55"/>
      </left>
      <right style="thick">
        <color indexed="62"/>
      </right>
      <top/>
      <bottom style="thin">
        <color indexed="55"/>
      </bottom>
      <diagonal/>
    </border>
    <border>
      <left style="thin">
        <color indexed="55"/>
      </left>
      <right style="thin">
        <color indexed="55"/>
      </right>
      <top style="thin">
        <color indexed="55"/>
      </top>
      <bottom style="double">
        <color indexed="62"/>
      </bottom>
      <diagonal/>
    </border>
    <border>
      <left style="thin">
        <color indexed="55"/>
      </left>
      <right style="thick">
        <color indexed="62"/>
      </right>
      <top style="thin">
        <color indexed="55"/>
      </top>
      <bottom style="double">
        <color indexed="62"/>
      </bottom>
      <diagonal/>
    </border>
    <border>
      <left style="thin">
        <color indexed="55"/>
      </left>
      <right style="thick">
        <color indexed="62"/>
      </right>
      <top style="thin">
        <color indexed="55"/>
      </top>
      <bottom style="thick">
        <color indexed="62"/>
      </bottom>
      <diagonal/>
    </border>
    <border>
      <left style="thin">
        <color indexed="55"/>
      </left>
      <right style="thick">
        <color indexed="62"/>
      </right>
      <top style="double">
        <color indexed="62"/>
      </top>
      <bottom style="double">
        <color indexed="62"/>
      </bottom>
      <diagonal/>
    </border>
    <border>
      <left style="thin">
        <color indexed="55"/>
      </left>
      <right style="thick">
        <color indexed="62"/>
      </right>
      <top style="double">
        <color indexed="62"/>
      </top>
      <bottom style="thick">
        <color indexed="62"/>
      </bottom>
      <diagonal/>
    </border>
    <border>
      <left/>
      <right/>
      <top style="thin">
        <color indexed="55"/>
      </top>
      <bottom style="thick">
        <color indexed="55"/>
      </bottom>
      <diagonal/>
    </border>
    <border>
      <left style="thick">
        <color indexed="62"/>
      </left>
      <right/>
      <top style="double">
        <color indexed="62"/>
      </top>
      <bottom style="double">
        <color indexed="62"/>
      </bottom>
      <diagonal/>
    </border>
    <border>
      <left style="thin">
        <color indexed="55"/>
      </left>
      <right style="thick">
        <color indexed="55"/>
      </right>
      <top style="thin">
        <color indexed="55"/>
      </top>
      <bottom style="thick">
        <color indexed="62"/>
      </bottom>
      <diagonal/>
    </border>
    <border>
      <left style="thin">
        <color indexed="55"/>
      </left>
      <right style="thin">
        <color indexed="55"/>
      </right>
      <top style="thick">
        <color indexed="62"/>
      </top>
      <bottom style="thick">
        <color indexed="62"/>
      </bottom>
      <diagonal/>
    </border>
    <border>
      <left style="thin">
        <color indexed="55"/>
      </left>
      <right style="thick">
        <color indexed="55"/>
      </right>
      <top style="thick">
        <color indexed="62"/>
      </top>
      <bottom style="thick">
        <color indexed="62"/>
      </bottom>
      <diagonal/>
    </border>
    <border>
      <left style="thick">
        <color indexed="62"/>
      </left>
      <right style="thin">
        <color indexed="55"/>
      </right>
      <top style="double">
        <color indexed="62"/>
      </top>
      <bottom style="thin">
        <color indexed="62"/>
      </bottom>
      <diagonal/>
    </border>
    <border>
      <left style="thin">
        <color indexed="55"/>
      </left>
      <right style="thin">
        <color indexed="55"/>
      </right>
      <top style="double">
        <color indexed="62"/>
      </top>
      <bottom style="thin">
        <color indexed="62"/>
      </bottom>
      <diagonal/>
    </border>
    <border>
      <left style="thin">
        <color indexed="55"/>
      </left>
      <right style="thick">
        <color indexed="62"/>
      </right>
      <top style="double">
        <color indexed="62"/>
      </top>
      <bottom style="thin">
        <color indexed="62"/>
      </bottom>
      <diagonal/>
    </border>
    <border>
      <left style="thick">
        <color indexed="62"/>
      </left>
      <right style="thin">
        <color indexed="55"/>
      </right>
      <top style="thin">
        <color indexed="62"/>
      </top>
      <bottom style="thick">
        <color indexed="62"/>
      </bottom>
      <diagonal/>
    </border>
    <border>
      <left style="thin">
        <color indexed="55"/>
      </left>
      <right style="thin">
        <color indexed="55"/>
      </right>
      <top style="thin">
        <color indexed="62"/>
      </top>
      <bottom style="thick">
        <color indexed="62"/>
      </bottom>
      <diagonal/>
    </border>
    <border>
      <left style="thin">
        <color indexed="55"/>
      </left>
      <right style="thick">
        <color indexed="62"/>
      </right>
      <top style="thin">
        <color indexed="62"/>
      </top>
      <bottom style="thick">
        <color indexed="62"/>
      </bottom>
      <diagonal/>
    </border>
    <border>
      <left style="thick">
        <color indexed="62"/>
      </left>
      <right/>
      <top style="double">
        <color indexed="62"/>
      </top>
      <bottom style="thick">
        <color indexed="62"/>
      </bottom>
      <diagonal/>
    </border>
    <border>
      <left style="medium">
        <color indexed="55"/>
      </left>
      <right style="thin">
        <color indexed="55"/>
      </right>
      <top style="thin">
        <color indexed="55"/>
      </top>
      <bottom style="thin">
        <color indexed="55"/>
      </bottom>
      <diagonal/>
    </border>
    <border>
      <left style="thin">
        <color indexed="55"/>
      </left>
      <right/>
      <top style="medium">
        <color indexed="55"/>
      </top>
      <bottom style="thin">
        <color indexed="55"/>
      </bottom>
      <diagonal/>
    </border>
    <border>
      <left/>
      <right/>
      <top style="medium">
        <color indexed="55"/>
      </top>
      <bottom style="thin">
        <color indexed="55"/>
      </bottom>
      <diagonal/>
    </border>
    <border>
      <left style="thick">
        <color indexed="62"/>
      </left>
      <right/>
      <top style="thick">
        <color indexed="62"/>
      </top>
      <bottom style="thin">
        <color indexed="55"/>
      </bottom>
      <diagonal/>
    </border>
    <border>
      <left/>
      <right/>
      <top style="thick">
        <color indexed="62"/>
      </top>
      <bottom style="thin">
        <color indexed="55"/>
      </bottom>
      <diagonal/>
    </border>
    <border>
      <left/>
      <right style="thick">
        <color indexed="62"/>
      </right>
      <top style="thick">
        <color indexed="62"/>
      </top>
      <bottom style="thin">
        <color indexed="55"/>
      </bottom>
      <diagonal/>
    </border>
    <border>
      <left/>
      <right style="thin">
        <color indexed="55"/>
      </right>
      <top/>
      <bottom/>
      <diagonal/>
    </border>
    <border>
      <left/>
      <right/>
      <top style="thick">
        <color indexed="62"/>
      </top>
      <bottom style="thick">
        <color indexed="62"/>
      </bottom>
      <diagonal/>
    </border>
    <border>
      <left/>
      <right style="thin">
        <color indexed="55"/>
      </right>
      <top style="thick">
        <color indexed="62"/>
      </top>
      <bottom style="thick">
        <color indexed="62"/>
      </bottom>
      <diagonal/>
    </border>
  </borders>
  <cellStyleXfs count="4">
    <xf numFmtId="0" fontId="0" fillId="0" borderId="0"/>
    <xf numFmtId="166"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cellStyleXfs>
  <cellXfs count="132">
    <xf numFmtId="0" fontId="0" fillId="0" borderId="0" xfId="0"/>
    <xf numFmtId="0" fontId="0" fillId="0" borderId="0" xfId="0" applyFont="1"/>
    <xf numFmtId="0" fontId="0" fillId="2" borderId="0" xfId="0" applyFont="1" applyFill="1"/>
    <xf numFmtId="0" fontId="0" fillId="2" borderId="0" xfId="0" applyFill="1"/>
    <xf numFmtId="167" fontId="0" fillId="2" borderId="0" xfId="0" applyNumberFormat="1" applyFont="1" applyFill="1"/>
    <xf numFmtId="167" fontId="7" fillId="3" borderId="1" xfId="1" applyNumberFormat="1" applyFont="1" applyFill="1" applyBorder="1" applyAlignment="1">
      <alignment vertical="center"/>
    </xf>
    <xf numFmtId="167" fontId="4" fillId="4" borderId="1" xfId="1" applyNumberFormat="1" applyFont="1" applyFill="1" applyBorder="1" applyAlignment="1">
      <alignment vertical="center"/>
    </xf>
    <xf numFmtId="167" fontId="4" fillId="2" borderId="1" xfId="1" applyNumberFormat="1" applyFont="1" applyFill="1" applyBorder="1" applyAlignment="1">
      <alignment vertical="center"/>
    </xf>
    <xf numFmtId="167" fontId="4" fillId="4" borderId="2" xfId="1" applyNumberFormat="1" applyFont="1" applyFill="1" applyBorder="1" applyAlignment="1">
      <alignment vertical="center"/>
    </xf>
    <xf numFmtId="167" fontId="4" fillId="4" borderId="3" xfId="1" applyNumberFormat="1" applyFont="1" applyFill="1" applyBorder="1" applyAlignment="1">
      <alignment vertical="center"/>
    </xf>
    <xf numFmtId="0" fontId="6" fillId="2" borderId="0" xfId="0" applyFont="1" applyFill="1"/>
    <xf numFmtId="167" fontId="7" fillId="3" borderId="2" xfId="1" applyNumberFormat="1" applyFont="1" applyFill="1" applyBorder="1" applyAlignment="1">
      <alignment vertical="center"/>
    </xf>
    <xf numFmtId="167" fontId="7" fillId="3" borderId="4" xfId="1" applyNumberFormat="1" applyFont="1" applyFill="1" applyBorder="1" applyAlignment="1">
      <alignment vertical="center"/>
    </xf>
    <xf numFmtId="0" fontId="4" fillId="4" borderId="5" xfId="0" applyFont="1" applyFill="1" applyBorder="1" applyAlignment="1">
      <alignment horizontal="center" vertical="center" wrapText="1"/>
    </xf>
    <xf numFmtId="0" fontId="10" fillId="2" borderId="0" xfId="0" applyFont="1" applyFill="1"/>
    <xf numFmtId="167" fontId="7" fillId="3" borderId="6" xfId="1" applyNumberFormat="1" applyFont="1" applyFill="1" applyBorder="1" applyAlignment="1">
      <alignment vertical="center"/>
    </xf>
    <xf numFmtId="167" fontId="7" fillId="3" borderId="7" xfId="1" applyNumberFormat="1" applyFont="1" applyFill="1" applyBorder="1" applyAlignment="1">
      <alignment vertical="center"/>
    </xf>
    <xf numFmtId="167" fontId="7" fillId="3" borderId="8" xfId="1" applyNumberFormat="1" applyFont="1" applyFill="1" applyBorder="1" applyAlignment="1">
      <alignment vertical="center"/>
    </xf>
    <xf numFmtId="167" fontId="7" fillId="3" borderId="3" xfId="1" applyNumberFormat="1" applyFont="1" applyFill="1" applyBorder="1" applyAlignment="1">
      <alignment vertical="center"/>
    </xf>
    <xf numFmtId="0" fontId="4" fillId="4" borderId="9" xfId="0" applyFont="1" applyFill="1" applyBorder="1" applyAlignment="1">
      <alignment horizontal="left" indent="1"/>
    </xf>
    <xf numFmtId="168" fontId="4" fillId="4" borderId="9" xfId="1" applyNumberFormat="1" applyFont="1" applyFill="1" applyBorder="1" applyAlignment="1">
      <alignment horizontal="left" vertical="center"/>
    </xf>
    <xf numFmtId="168" fontId="4" fillId="4" borderId="10" xfId="1" applyNumberFormat="1" applyFont="1" applyFill="1" applyBorder="1" applyAlignment="1">
      <alignment horizontal="left" vertical="center"/>
    </xf>
    <xf numFmtId="167" fontId="4" fillId="4" borderId="11" xfId="1" applyNumberFormat="1" applyFont="1" applyFill="1" applyBorder="1" applyAlignment="1">
      <alignment vertical="center"/>
    </xf>
    <xf numFmtId="0" fontId="4" fillId="4" borderId="11" xfId="0" applyFont="1" applyFill="1" applyBorder="1" applyAlignment="1">
      <alignment horizontal="left" indent="1"/>
    </xf>
    <xf numFmtId="168" fontId="4" fillId="4" borderId="12" xfId="1" applyNumberFormat="1" applyFont="1" applyFill="1" applyBorder="1" applyAlignment="1">
      <alignment horizontal="left" vertical="center"/>
    </xf>
    <xf numFmtId="168" fontId="4" fillId="4" borderId="11" xfId="1" applyNumberFormat="1" applyFont="1" applyFill="1" applyBorder="1" applyAlignment="1">
      <alignment horizontal="left" vertical="center"/>
    </xf>
    <xf numFmtId="167" fontId="4" fillId="4" borderId="12" xfId="1" applyNumberFormat="1" applyFont="1" applyFill="1" applyBorder="1" applyAlignment="1">
      <alignment vertical="center"/>
    </xf>
    <xf numFmtId="167" fontId="7" fillId="3" borderId="13" xfId="1" applyNumberFormat="1" applyFont="1" applyFill="1" applyBorder="1" applyAlignment="1">
      <alignment vertical="center"/>
    </xf>
    <xf numFmtId="167" fontId="7" fillId="3" borderId="14" xfId="1" applyNumberFormat="1" applyFont="1" applyFill="1" applyBorder="1" applyAlignment="1">
      <alignment vertical="center"/>
    </xf>
    <xf numFmtId="0" fontId="4" fillId="0" borderId="1" xfId="0" applyFont="1" applyBorder="1" applyAlignment="1">
      <alignment horizontal="left" indent="1"/>
    </xf>
    <xf numFmtId="0" fontId="4" fillId="0" borderId="14" xfId="0" applyFont="1" applyBorder="1" applyAlignment="1">
      <alignment horizontal="left" indent="1"/>
    </xf>
    <xf numFmtId="167" fontId="4" fillId="4" borderId="6" xfId="1" applyNumberFormat="1" applyFont="1" applyFill="1" applyBorder="1" applyAlignment="1">
      <alignment vertical="center"/>
    </xf>
    <xf numFmtId="0" fontId="4" fillId="4" borderId="1" xfId="0" applyFont="1" applyFill="1" applyBorder="1" applyAlignment="1">
      <alignment horizontal="left" indent="1"/>
    </xf>
    <xf numFmtId="0" fontId="4" fillId="4" borderId="2" xfId="0" applyFont="1" applyFill="1" applyBorder="1" applyAlignment="1">
      <alignment horizontal="left" indent="1"/>
    </xf>
    <xf numFmtId="0" fontId="4" fillId="4" borderId="3" xfId="0" applyFont="1" applyFill="1" applyBorder="1" applyAlignment="1">
      <alignment horizontal="left" indent="1"/>
    </xf>
    <xf numFmtId="167" fontId="4" fillId="4" borderId="7" xfId="1" applyNumberFormat="1" applyFont="1" applyFill="1" applyBorder="1" applyAlignment="1">
      <alignment vertical="center"/>
    </xf>
    <xf numFmtId="167" fontId="4" fillId="4" borderId="8" xfId="1" applyNumberFormat="1" applyFont="1" applyFill="1" applyBorder="1" applyAlignment="1">
      <alignment vertical="center"/>
    </xf>
    <xf numFmtId="167" fontId="4" fillId="5" borderId="1" xfId="1" applyNumberFormat="1" applyFont="1" applyFill="1" applyBorder="1" applyAlignment="1">
      <alignment vertical="center"/>
    </xf>
    <xf numFmtId="167" fontId="4" fillId="5" borderId="15" xfId="1" applyNumberFormat="1" applyFont="1" applyFill="1" applyBorder="1" applyAlignment="1">
      <alignment vertical="center"/>
    </xf>
    <xf numFmtId="167" fontId="4" fillId="5" borderId="2" xfId="1" applyNumberFormat="1" applyFont="1" applyFill="1" applyBorder="1" applyAlignment="1">
      <alignment vertical="center"/>
    </xf>
    <xf numFmtId="167" fontId="4" fillId="5" borderId="16" xfId="1" applyNumberFormat="1" applyFont="1" applyFill="1" applyBorder="1" applyAlignment="1">
      <alignment vertical="center"/>
    </xf>
    <xf numFmtId="167" fontId="4" fillId="5" borderId="3" xfId="1" applyNumberFormat="1" applyFont="1" applyFill="1" applyBorder="1" applyAlignment="1">
      <alignment vertical="center"/>
    </xf>
    <xf numFmtId="167" fontId="4" fillId="5" borderId="17" xfId="1" applyNumberFormat="1" applyFont="1" applyFill="1" applyBorder="1" applyAlignment="1">
      <alignment vertical="center"/>
    </xf>
    <xf numFmtId="167" fontId="4" fillId="5" borderId="18" xfId="1" applyNumberFormat="1" applyFont="1" applyFill="1" applyBorder="1" applyAlignment="1">
      <alignment vertical="center"/>
    </xf>
    <xf numFmtId="167" fontId="4" fillId="5" borderId="19" xfId="1" applyNumberFormat="1" applyFont="1" applyFill="1" applyBorder="1" applyAlignment="1">
      <alignment vertical="center"/>
    </xf>
    <xf numFmtId="167" fontId="4" fillId="5" borderId="14" xfId="1" applyNumberFormat="1" applyFont="1" applyFill="1" applyBorder="1" applyAlignment="1">
      <alignment vertical="center"/>
    </xf>
    <xf numFmtId="167" fontId="4" fillId="5" borderId="20" xfId="1" applyNumberFormat="1" applyFont="1" applyFill="1" applyBorder="1" applyAlignment="1">
      <alignment vertical="center"/>
    </xf>
    <xf numFmtId="167" fontId="4" fillId="5" borderId="11" xfId="1" applyNumberFormat="1" applyFont="1" applyFill="1" applyBorder="1" applyAlignment="1">
      <alignment vertical="center"/>
    </xf>
    <xf numFmtId="167" fontId="4" fillId="5" borderId="21" xfId="1" applyNumberFormat="1" applyFont="1" applyFill="1" applyBorder="1" applyAlignment="1">
      <alignment vertical="center"/>
    </xf>
    <xf numFmtId="168" fontId="4" fillId="5" borderId="11" xfId="1" applyNumberFormat="1" applyFont="1" applyFill="1" applyBorder="1" applyAlignment="1">
      <alignment horizontal="left" vertical="center"/>
    </xf>
    <xf numFmtId="168" fontId="4" fillId="5" borderId="21" xfId="1" applyNumberFormat="1" applyFont="1" applyFill="1" applyBorder="1" applyAlignment="1">
      <alignment horizontal="left" vertical="center"/>
    </xf>
    <xf numFmtId="168" fontId="4" fillId="5" borderId="9" xfId="1" applyNumberFormat="1" applyFont="1" applyFill="1" applyBorder="1" applyAlignment="1">
      <alignment horizontal="left" vertical="center"/>
    </xf>
    <xf numFmtId="168" fontId="4" fillId="5" borderId="22" xfId="1" applyNumberFormat="1" applyFont="1" applyFill="1" applyBorder="1" applyAlignment="1">
      <alignment horizontal="left" vertical="center"/>
    </xf>
    <xf numFmtId="167" fontId="7" fillId="3" borderId="23" xfId="1" applyNumberFormat="1" applyFont="1" applyFill="1" applyBorder="1" applyAlignment="1">
      <alignment vertical="center"/>
    </xf>
    <xf numFmtId="167" fontId="9" fillId="4" borderId="24" xfId="1" applyNumberFormat="1" applyFont="1" applyFill="1" applyBorder="1" applyAlignment="1">
      <alignment vertical="center"/>
    </xf>
    <xf numFmtId="0" fontId="9" fillId="4" borderId="11" xfId="0" applyFont="1" applyFill="1" applyBorder="1" applyAlignment="1">
      <alignment horizontal="left" indent="1"/>
    </xf>
    <xf numFmtId="167" fontId="9" fillId="2" borderId="1" xfId="1" applyNumberFormat="1" applyFont="1" applyFill="1" applyBorder="1" applyAlignment="1">
      <alignment vertical="center"/>
    </xf>
    <xf numFmtId="167" fontId="9" fillId="4" borderId="11" xfId="1" applyNumberFormat="1" applyFont="1" applyFill="1" applyBorder="1" applyAlignment="1">
      <alignment vertical="center"/>
    </xf>
    <xf numFmtId="167" fontId="9" fillId="5" borderId="11" xfId="1" applyNumberFormat="1" applyFont="1" applyFill="1" applyBorder="1" applyAlignment="1">
      <alignment vertical="center"/>
    </xf>
    <xf numFmtId="167" fontId="9" fillId="5" borderId="21" xfId="1" applyNumberFormat="1" applyFont="1" applyFill="1" applyBorder="1" applyAlignment="1">
      <alignment vertical="center"/>
    </xf>
    <xf numFmtId="167" fontId="1" fillId="5" borderId="1" xfId="1" applyNumberFormat="1" applyFont="1" applyFill="1" applyBorder="1" applyAlignment="1">
      <alignment vertical="center"/>
    </xf>
    <xf numFmtId="169" fontId="8" fillId="3" borderId="1" xfId="1" applyNumberFormat="1" applyFont="1" applyFill="1" applyBorder="1" applyAlignment="1">
      <alignment horizontal="right" vertical="center" indent="1"/>
    </xf>
    <xf numFmtId="169" fontId="8" fillId="3" borderId="2" xfId="1" applyNumberFormat="1" applyFont="1" applyFill="1" applyBorder="1" applyAlignment="1">
      <alignment horizontal="right" vertical="center" indent="1"/>
    </xf>
    <xf numFmtId="167" fontId="1" fillId="4" borderId="3" xfId="1" applyNumberFormat="1" applyFont="1" applyFill="1" applyBorder="1" applyAlignment="1">
      <alignment vertical="center"/>
    </xf>
    <xf numFmtId="167" fontId="1" fillId="5" borderId="3" xfId="1" applyNumberFormat="1" applyFont="1" applyFill="1" applyBorder="1" applyAlignment="1">
      <alignment vertical="center"/>
    </xf>
    <xf numFmtId="169" fontId="1" fillId="5" borderId="3" xfId="3" applyNumberFormat="1" applyFont="1" applyFill="1" applyBorder="1" applyAlignment="1">
      <alignment vertical="center"/>
    </xf>
    <xf numFmtId="167" fontId="8" fillId="3" borderId="1" xfId="1" applyNumberFormat="1" applyFont="1" applyFill="1" applyBorder="1" applyAlignment="1">
      <alignment vertical="center"/>
    </xf>
    <xf numFmtId="10" fontId="1" fillId="4" borderId="1" xfId="3" applyNumberFormat="1" applyFont="1" applyFill="1" applyBorder="1" applyAlignment="1">
      <alignment vertical="center"/>
    </xf>
    <xf numFmtId="10" fontId="8" fillId="3" borderId="1" xfId="1" applyNumberFormat="1" applyFont="1" applyFill="1" applyBorder="1" applyAlignment="1">
      <alignment vertical="center"/>
    </xf>
    <xf numFmtId="167" fontId="1" fillId="4" borderId="1" xfId="1" applyNumberFormat="1" applyFont="1" applyFill="1" applyBorder="1" applyAlignment="1">
      <alignment vertical="center"/>
    </xf>
    <xf numFmtId="10" fontId="1" fillId="4" borderId="1" xfId="1" applyNumberFormat="1" applyFont="1" applyFill="1" applyBorder="1" applyAlignment="1">
      <alignment vertical="center"/>
    </xf>
    <xf numFmtId="0" fontId="0" fillId="2" borderId="1" xfId="0" applyFont="1" applyFill="1" applyBorder="1"/>
    <xf numFmtId="0" fontId="1" fillId="0" borderId="1" xfId="0" applyFont="1" applyBorder="1" applyAlignment="1">
      <alignment horizontal="left"/>
    </xf>
    <xf numFmtId="0" fontId="1" fillId="0" borderId="1" xfId="0" applyFont="1" applyBorder="1" applyAlignment="1">
      <alignment horizontal="left" indent="1"/>
    </xf>
    <xf numFmtId="169" fontId="1" fillId="4" borderId="1" xfId="1" applyNumberFormat="1" applyFont="1" applyFill="1" applyBorder="1" applyAlignment="1">
      <alignment vertical="center"/>
    </xf>
    <xf numFmtId="10" fontId="1" fillId="5" borderId="3" xfId="3" applyNumberFormat="1" applyFont="1" applyFill="1" applyBorder="1" applyAlignment="1">
      <alignment vertical="center"/>
    </xf>
    <xf numFmtId="167" fontId="1" fillId="6" borderId="1" xfId="1" applyNumberFormat="1" applyFont="1" applyFill="1" applyBorder="1" applyAlignment="1">
      <alignment vertical="center"/>
    </xf>
    <xf numFmtId="169" fontId="1" fillId="6" borderId="3" xfId="3" applyNumberFormat="1" applyFont="1" applyFill="1" applyBorder="1" applyAlignment="1">
      <alignment vertical="center"/>
    </xf>
    <xf numFmtId="10" fontId="1" fillId="6" borderId="3" xfId="3" applyNumberFormat="1" applyFont="1" applyFill="1" applyBorder="1" applyAlignment="1">
      <alignment vertical="center"/>
    </xf>
    <xf numFmtId="10" fontId="0" fillId="2" borderId="0" xfId="0" applyNumberFormat="1" applyFont="1" applyFill="1"/>
    <xf numFmtId="10" fontId="1" fillId="6" borderId="1" xfId="3" applyNumberFormat="1" applyFont="1" applyFill="1" applyBorder="1" applyAlignment="1">
      <alignment vertical="center"/>
    </xf>
    <xf numFmtId="10" fontId="0" fillId="2" borderId="1" xfId="0" applyNumberFormat="1" applyFont="1" applyFill="1" applyBorder="1"/>
    <xf numFmtId="0" fontId="8" fillId="3" borderId="5"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1" fillId="4" borderId="14" xfId="0" applyFont="1" applyFill="1" applyBorder="1" applyAlignment="1">
      <alignment horizontal="center" vertical="center" wrapText="1"/>
    </xf>
    <xf numFmtId="0" fontId="1" fillId="5" borderId="14" xfId="0" applyFont="1" applyFill="1" applyBorder="1" applyAlignment="1">
      <alignment horizontal="center" vertical="center" wrapText="1"/>
    </xf>
    <xf numFmtId="0" fontId="1" fillId="5" borderId="25"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5" borderId="26" xfId="0" applyFont="1" applyFill="1" applyBorder="1" applyAlignment="1">
      <alignment horizontal="center" vertical="center" wrapText="1"/>
    </xf>
    <xf numFmtId="0" fontId="1" fillId="5" borderId="27" xfId="0" applyFont="1" applyFill="1" applyBorder="1" applyAlignment="1">
      <alignment horizontal="center" vertical="center" wrapText="1"/>
    </xf>
    <xf numFmtId="167" fontId="4" fillId="4" borderId="28" xfId="1" applyNumberFormat="1" applyFont="1" applyFill="1" applyBorder="1" applyAlignment="1">
      <alignment vertical="center"/>
    </xf>
    <xf numFmtId="0" fontId="4" fillId="4" borderId="29" xfId="0" applyFont="1" applyFill="1" applyBorder="1" applyAlignment="1">
      <alignment horizontal="left" indent="1"/>
    </xf>
    <xf numFmtId="167" fontId="4" fillId="4" borderId="29" xfId="1" applyNumberFormat="1" applyFont="1" applyFill="1" applyBorder="1" applyAlignment="1">
      <alignment vertical="center"/>
    </xf>
    <xf numFmtId="167" fontId="4" fillId="5" borderId="29" xfId="1" applyNumberFormat="1" applyFont="1" applyFill="1" applyBorder="1" applyAlignment="1">
      <alignment vertical="center"/>
    </xf>
    <xf numFmtId="167" fontId="4" fillId="5" borderId="30" xfId="1" applyNumberFormat="1" applyFont="1" applyFill="1" applyBorder="1" applyAlignment="1">
      <alignment vertical="center"/>
    </xf>
    <xf numFmtId="167" fontId="4" fillId="4" borderId="31" xfId="1" applyNumberFormat="1" applyFont="1" applyFill="1" applyBorder="1" applyAlignment="1">
      <alignment vertical="center"/>
    </xf>
    <xf numFmtId="0" fontId="4" fillId="4" borderId="32" xfId="0" applyFont="1" applyFill="1" applyBorder="1" applyAlignment="1">
      <alignment horizontal="left" indent="1"/>
    </xf>
    <xf numFmtId="167" fontId="4" fillId="4" borderId="32" xfId="1" applyNumberFormat="1" applyFont="1" applyFill="1" applyBorder="1" applyAlignment="1">
      <alignment vertical="center"/>
    </xf>
    <xf numFmtId="167" fontId="4" fillId="5" borderId="32" xfId="1" applyNumberFormat="1" applyFont="1" applyFill="1" applyBorder="1" applyAlignment="1">
      <alignment vertical="center"/>
    </xf>
    <xf numFmtId="167" fontId="4" fillId="5" borderId="33" xfId="1" applyNumberFormat="1" applyFont="1" applyFill="1" applyBorder="1" applyAlignment="1">
      <alignment vertical="center"/>
    </xf>
    <xf numFmtId="170" fontId="1" fillId="4" borderId="1" xfId="1" applyNumberFormat="1" applyFont="1" applyFill="1" applyBorder="1" applyAlignment="1">
      <alignment horizontal="right" vertical="center"/>
    </xf>
    <xf numFmtId="170" fontId="1" fillId="5" borderId="3" xfId="1" applyNumberFormat="1" applyFont="1" applyFill="1" applyBorder="1" applyAlignment="1">
      <alignment horizontal="right" vertical="center"/>
    </xf>
    <xf numFmtId="164" fontId="1" fillId="4" borderId="1" xfId="2" applyNumberFormat="1" applyFont="1" applyFill="1" applyBorder="1" applyAlignment="1">
      <alignment horizontal="right" vertical="center"/>
    </xf>
    <xf numFmtId="164" fontId="1" fillId="5" borderId="3" xfId="2" applyNumberFormat="1" applyFont="1" applyFill="1" applyBorder="1" applyAlignment="1">
      <alignment horizontal="right" vertical="center"/>
    </xf>
    <xf numFmtId="171" fontId="1" fillId="4" borderId="1" xfId="1" applyNumberFormat="1" applyFont="1" applyFill="1" applyBorder="1" applyAlignment="1">
      <alignment horizontal="right" vertical="center"/>
    </xf>
    <xf numFmtId="171" fontId="1" fillId="5" borderId="3" xfId="1" applyNumberFormat="1" applyFont="1" applyFill="1" applyBorder="1" applyAlignment="1">
      <alignment horizontal="right" vertical="center"/>
    </xf>
    <xf numFmtId="172" fontId="8" fillId="3" borderId="1" xfId="1" applyNumberFormat="1" applyFont="1" applyFill="1" applyBorder="1" applyAlignment="1">
      <alignment vertical="center"/>
    </xf>
    <xf numFmtId="0" fontId="0" fillId="4" borderId="0" xfId="0" applyFont="1" applyFill="1" applyAlignment="1"/>
    <xf numFmtId="167" fontId="0" fillId="2" borderId="0" xfId="0" applyNumberFormat="1" applyFill="1"/>
    <xf numFmtId="0" fontId="0" fillId="4" borderId="0" xfId="0" applyFont="1" applyFill="1" applyBorder="1" applyAlignment="1"/>
    <xf numFmtId="167" fontId="9" fillId="4" borderId="34" xfId="1" applyNumberFormat="1" applyFont="1" applyFill="1" applyBorder="1" applyAlignment="1">
      <alignment vertical="center"/>
    </xf>
    <xf numFmtId="0" fontId="9" fillId="4" borderId="9" xfId="0" applyFont="1" applyFill="1" applyBorder="1" applyAlignment="1">
      <alignment horizontal="left" indent="1"/>
    </xf>
    <xf numFmtId="167" fontId="9" fillId="2" borderId="14" xfId="1" applyNumberFormat="1" applyFont="1" applyFill="1" applyBorder="1" applyAlignment="1">
      <alignment vertical="center"/>
    </xf>
    <xf numFmtId="167" fontId="9" fillId="4" borderId="9" xfId="1" applyNumberFormat="1" applyFont="1" applyFill="1" applyBorder="1" applyAlignment="1">
      <alignment vertical="center"/>
    </xf>
    <xf numFmtId="167" fontId="9" fillId="5" borderId="9" xfId="1" applyNumberFormat="1" applyFont="1" applyFill="1" applyBorder="1" applyAlignment="1">
      <alignment vertical="center"/>
    </xf>
    <xf numFmtId="167" fontId="9" fillId="5" borderId="22" xfId="1" applyNumberFormat="1" applyFont="1" applyFill="1" applyBorder="1" applyAlignment="1">
      <alignment vertical="center"/>
    </xf>
    <xf numFmtId="167" fontId="11" fillId="4" borderId="1" xfId="1" applyNumberFormat="1" applyFont="1" applyFill="1" applyBorder="1" applyAlignment="1">
      <alignment vertical="center"/>
    </xf>
    <xf numFmtId="0" fontId="5" fillId="0" borderId="35" xfId="0" applyFont="1" applyBorder="1" applyAlignment="1">
      <alignment horizontal="left" indent="1"/>
    </xf>
    <xf numFmtId="0" fontId="1" fillId="4" borderId="0" xfId="0" applyFont="1" applyFill="1" applyBorder="1" applyAlignment="1">
      <alignment horizontal="left"/>
    </xf>
    <xf numFmtId="0" fontId="1" fillId="4" borderId="36" xfId="0" applyFont="1" applyFill="1" applyBorder="1" applyAlignment="1">
      <alignment horizontal="center" vertical="center"/>
    </xf>
    <xf numFmtId="0" fontId="3" fillId="4" borderId="37" xfId="0" applyFont="1" applyFill="1" applyBorder="1" applyAlignment="1">
      <alignment horizontal="center" vertical="center"/>
    </xf>
    <xf numFmtId="0" fontId="0" fillId="0" borderId="37" xfId="0" applyBorder="1" applyAlignment="1">
      <alignment horizontal="center" vertical="center"/>
    </xf>
    <xf numFmtId="0" fontId="4" fillId="4" borderId="38" xfId="0" applyFont="1" applyFill="1" applyBorder="1" applyAlignment="1">
      <alignment horizontal="center" vertical="center"/>
    </xf>
    <xf numFmtId="0" fontId="0" fillId="0" borderId="39" xfId="0" applyBorder="1" applyAlignment="1">
      <alignment vertical="center"/>
    </xf>
    <xf numFmtId="0" fontId="0" fillId="0" borderId="40" xfId="0" applyBorder="1" applyAlignment="1">
      <alignment vertical="center"/>
    </xf>
    <xf numFmtId="0" fontId="1" fillId="4" borderId="0" xfId="0" applyFont="1" applyFill="1" applyBorder="1" applyAlignment="1">
      <alignment horizontal="left"/>
    </xf>
    <xf numFmtId="0" fontId="0" fillId="4" borderId="0" xfId="0" applyFont="1" applyFill="1" applyAlignment="1"/>
    <xf numFmtId="0" fontId="0" fillId="4" borderId="41" xfId="0" applyFont="1" applyFill="1" applyBorder="1" applyAlignment="1"/>
    <xf numFmtId="0" fontId="1" fillId="4" borderId="41" xfId="0" applyFont="1" applyFill="1" applyBorder="1" applyAlignment="1">
      <alignment horizontal="left"/>
    </xf>
    <xf numFmtId="0" fontId="1" fillId="4" borderId="42" xfId="0" applyFont="1" applyFill="1" applyBorder="1" applyAlignment="1">
      <alignment horizontal="left"/>
    </xf>
    <xf numFmtId="0" fontId="0" fillId="4" borderId="42" xfId="0" applyFont="1" applyFill="1" applyBorder="1" applyAlignment="1"/>
    <xf numFmtId="0" fontId="0" fillId="4" borderId="43" xfId="0" applyFont="1" applyFill="1" applyBorder="1" applyAlignment="1"/>
  </cellXfs>
  <cellStyles count="4">
    <cellStyle name="Comma" xfId="1" builtinId="3"/>
    <cellStyle name="Currency" xfId="2" builtinId="4"/>
    <cellStyle name="Normal" xfId="0" builtinId="0"/>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xdr:row>
          <xdr:rowOff>0</xdr:rowOff>
        </xdr:from>
        <xdr:to>
          <xdr:col>16</xdr:col>
          <xdr:colOff>457200</xdr:colOff>
          <xdr:row>51</xdr:row>
          <xdr:rowOff>31750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260350</xdr:colOff>
          <xdr:row>0</xdr:row>
          <xdr:rowOff>107950</xdr:rowOff>
        </xdr:from>
        <xdr:to>
          <xdr:col>16</xdr:col>
          <xdr:colOff>107950</xdr:colOff>
          <xdr:row>59</xdr:row>
          <xdr:rowOff>95250</xdr:rowOff>
        </xdr:to>
        <xdr:sp macro="" textlink="">
          <xdr:nvSpPr>
            <xdr:cNvPr id="1033" name="Object 9" hidden="1">
              <a:extLst>
                <a:ext uri="{63B3BB69-23CF-44E3-9099-C40C66FF867C}">
                  <a14:compatExt spid="_x0000_s1033"/>
                </a:ext>
                <a:ext uri="{FF2B5EF4-FFF2-40B4-BE49-F238E27FC236}">
                  <a16:creationId xmlns:a16="http://schemas.microsoft.com/office/drawing/2014/main" id="{00000000-0008-0000-0400-0000090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2.emf"/><Relationship Id="rId4" Type="http://schemas.openxmlformats.org/officeDocument/2006/relationships/package" Target="../embeddings/Microsoft_Word_Document1.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BA64"/>
  <sheetViews>
    <sheetView tabSelected="1" zoomScale="85" zoomScaleNormal="85" workbookViewId="0">
      <pane ySplit="4" topLeftCell="A5" activePane="bottomLeft" state="frozen"/>
      <selection pane="bottomLeft" activeCell="H29" sqref="H29"/>
    </sheetView>
  </sheetViews>
  <sheetFormatPr defaultColWidth="9.1796875" defaultRowHeight="12.5" x14ac:dyDescent="0.25"/>
  <cols>
    <col min="1" max="1" width="1.7265625" style="2" customWidth="1"/>
    <col min="2" max="2" width="15.81640625" style="1" customWidth="1"/>
    <col min="3" max="3" width="30.453125" style="1" customWidth="1"/>
    <col min="4" max="4" width="20" style="1" customWidth="1"/>
    <col min="5" max="5" width="20.7265625" style="1" customWidth="1"/>
    <col min="6" max="7" width="20.81640625" style="1" customWidth="1"/>
    <col min="8" max="8" width="20.7265625" style="1" customWidth="1"/>
    <col min="9" max="9" width="21.26953125" style="1" customWidth="1"/>
    <col min="10" max="10" width="19.453125" style="1" customWidth="1"/>
    <col min="11" max="11" width="20.1796875" style="1" customWidth="1"/>
    <col min="12" max="12" width="19" style="1" customWidth="1"/>
    <col min="13" max="13" width="1.7265625" style="2" customWidth="1"/>
    <col min="14" max="14" width="11" style="2" bestFit="1" customWidth="1"/>
    <col min="15" max="53" width="9.1796875" style="2"/>
    <col min="54" max="16384" width="9.1796875" style="1"/>
  </cols>
  <sheetData>
    <row r="1" spans="1:14" ht="5.25" customHeight="1" thickBot="1" x14ac:dyDescent="0.3">
      <c r="B1" s="2"/>
      <c r="C1" s="2"/>
      <c r="D1" s="2"/>
      <c r="E1" s="2"/>
      <c r="F1" s="2"/>
      <c r="G1" s="2"/>
      <c r="H1" s="2"/>
      <c r="I1" s="2"/>
      <c r="J1" s="2"/>
      <c r="K1" s="2"/>
      <c r="L1" s="2"/>
    </row>
    <row r="2" spans="1:14" ht="17.149999999999999" customHeight="1" thickBot="1" x14ac:dyDescent="0.3">
      <c r="B2" s="53">
        <v>6</v>
      </c>
      <c r="C2" s="2"/>
      <c r="D2" s="119" t="s">
        <v>137</v>
      </c>
      <c r="E2" s="120"/>
      <c r="F2" s="120"/>
      <c r="G2" s="120"/>
      <c r="H2" s="120"/>
      <c r="I2" s="121"/>
      <c r="J2" s="121"/>
      <c r="K2" s="121"/>
      <c r="L2" s="121"/>
    </row>
    <row r="3" spans="1:14" ht="29.5" customHeight="1" thickTop="1" thickBot="1" x14ac:dyDescent="0.3">
      <c r="A3" s="3"/>
      <c r="B3" s="82" t="s">
        <v>180</v>
      </c>
      <c r="C3" s="13" t="s">
        <v>4</v>
      </c>
      <c r="D3" s="83">
        <v>2016</v>
      </c>
      <c r="E3" s="84">
        <f>D3+1</f>
        <v>2017</v>
      </c>
      <c r="F3" s="84">
        <f t="shared" ref="F3:L3" si="0">E3+1</f>
        <v>2018</v>
      </c>
      <c r="G3" s="84">
        <f t="shared" si="0"/>
        <v>2019</v>
      </c>
      <c r="H3" s="85">
        <f t="shared" si="0"/>
        <v>2020</v>
      </c>
      <c r="I3" s="85">
        <f t="shared" si="0"/>
        <v>2021</v>
      </c>
      <c r="J3" s="85">
        <f t="shared" si="0"/>
        <v>2022</v>
      </c>
      <c r="K3" s="85">
        <f t="shared" si="0"/>
        <v>2023</v>
      </c>
      <c r="L3" s="86">
        <f t="shared" si="0"/>
        <v>2024</v>
      </c>
    </row>
    <row r="4" spans="1:14" ht="17.149999999999999" customHeight="1" thickTop="1" x14ac:dyDescent="0.25">
      <c r="B4" s="122" t="s">
        <v>98</v>
      </c>
      <c r="C4" s="123"/>
      <c r="D4" s="123"/>
      <c r="E4" s="123"/>
      <c r="F4" s="123"/>
      <c r="G4" s="123"/>
      <c r="H4" s="123"/>
      <c r="I4" s="123"/>
      <c r="J4" s="123"/>
      <c r="K4" s="123"/>
      <c r="L4" s="124"/>
    </row>
    <row r="5" spans="1:14" ht="14.5" x14ac:dyDescent="0.3">
      <c r="A5" s="3"/>
      <c r="B5" s="15">
        <v>1095081</v>
      </c>
      <c r="C5" s="32" t="s">
        <v>6</v>
      </c>
      <c r="D5" s="5">
        <v>1746431</v>
      </c>
      <c r="E5" s="5">
        <v>1840853</v>
      </c>
      <c r="F5" s="5">
        <v>1958435</v>
      </c>
      <c r="G5" s="5">
        <v>2282937</v>
      </c>
      <c r="H5" s="37">
        <f>IF(ISERROR(ROUND((B5*(12/B2)+B5*(12/B2)*KOREKCIJOS!I11+KOREKCIJOS!I12),0)),0,ROUND((B5*(12/B2)+B5*(12/B2)*KOREKCIJOS!I11+KOREKCIJOS!I12),0))</f>
        <v>2190162</v>
      </c>
      <c r="I5" s="37">
        <f>ROUND((H5+H5*KOREKCIJOS!J9+H5*KOREKCIJOS!J11+KOREKCIJOS!J12),0)</f>
        <v>2310621</v>
      </c>
      <c r="J5" s="37">
        <f>ROUND((I5+I5*KOREKCIJOS!K9+I5*KOREKCIJOS!K11+KOREKCIJOS!K12),0)</f>
        <v>2437705</v>
      </c>
      <c r="K5" s="37">
        <f>ROUND((J5+J5*KOREKCIJOS!L9+J5*KOREKCIJOS!L11+KOREKCIJOS!L12),0)</f>
        <v>2571779</v>
      </c>
      <c r="L5" s="38">
        <f>ROUND((K5+K5*KOREKCIJOS!M9+K5*KOREKCIJOS!M11+KOREKCIJOS!M12),0)</f>
        <v>2713227</v>
      </c>
      <c r="N5" s="108"/>
    </row>
    <row r="6" spans="1:14" ht="14.5" x14ac:dyDescent="0.3">
      <c r="A6" s="3"/>
      <c r="B6" s="15">
        <v>884582</v>
      </c>
      <c r="C6" s="32" t="s">
        <v>7</v>
      </c>
      <c r="D6" s="5">
        <v>1214375</v>
      </c>
      <c r="E6" s="5">
        <v>1444305</v>
      </c>
      <c r="F6" s="5">
        <v>1548652</v>
      </c>
      <c r="G6" s="5">
        <v>1732496</v>
      </c>
      <c r="H6" s="37">
        <f>IF(ISERROR(ROUND((H5*((B6-B29)/B5+KOREKCIJOS!I23)+KOREKCIJOS!I24)+H29,0)),0,ROUND((H5*((B6-B29)/B5+KOREKCIJOS!I23)+KOREKCIJOS!I24)+H29,0))</f>
        <v>1769164</v>
      </c>
      <c r="I6" s="37">
        <f>IF(ISERROR(ROUND((I5*((H6-H29)/H5+KOREKCIJOS!J23)+KOREKCIJOS!J24)+I29,0)),0,ROUND((I5*((H6-H29)/H5+KOREKCIJOS!J23)+KOREKCIJOS!J24)+I29,0))</f>
        <v>1866468</v>
      </c>
      <c r="J6" s="37">
        <f>IF(ISERROR(ROUND((J5*((I6-I29)/I5+KOREKCIJOS!K23)+KOREKCIJOS!K24)+J29,0)),0,ROUND((J5*((I6-I29)/I5+KOREKCIJOS!K23)+KOREKCIJOS!K24)+J29,0))</f>
        <v>1969124</v>
      </c>
      <c r="K6" s="37">
        <f>IF(ISERROR(ROUND((K5*((J6-J29)/J5+KOREKCIJOS!L23)+KOREKCIJOS!L24)+K29,0)),0,ROUND((K5*((J6-J29)/J5+KOREKCIJOS!L23)+KOREKCIJOS!L24)+K29,0))</f>
        <v>2077426</v>
      </c>
      <c r="L6" s="38">
        <f>IF(ISERROR(ROUND((L5*((K6-K29)/K5+KOREKCIJOS!M23)+KOREKCIJOS!M24)+L29,0)),0,ROUND((L5*((K6-K29)/K5+KOREKCIJOS!M23)+KOREKCIJOS!M24)+L29,0))</f>
        <v>2191685</v>
      </c>
      <c r="N6" s="108"/>
    </row>
    <row r="7" spans="1:14" ht="15" thickBot="1" x14ac:dyDescent="0.35">
      <c r="A7" s="3"/>
      <c r="B7" s="16">
        <v>267967</v>
      </c>
      <c r="C7" s="33" t="s">
        <v>11</v>
      </c>
      <c r="D7" s="5">
        <f>SUM(140931+411015+2)</f>
        <v>551948</v>
      </c>
      <c r="E7" s="11">
        <f>SUM(146119+381857+120)</f>
        <v>528096</v>
      </c>
      <c r="F7" s="11">
        <v>461283</v>
      </c>
      <c r="G7" s="11">
        <v>483264</v>
      </c>
      <c r="H7" s="39">
        <f>IF(ISERROR(ROUND(H5*(B7/B5+KOREKCIJOS!I37)+KOREKCIJOS!I38,0)),0,ROUND(H5*(B7/B5+KOREKCIJOS!I37)+KOREKCIJOS!I38,0))</f>
        <v>535934</v>
      </c>
      <c r="I7" s="39">
        <f>IF(ISERROR(ROUND(I5*(H7/H5+KOREKCIJOS!J37)+KOREKCIJOS!J38,0)),0,ROUND(I5*(H7/H5+KOREKCIJOS!J37)+KOREKCIJOS!J38,0))</f>
        <v>565410</v>
      </c>
      <c r="J7" s="39">
        <f>IF(ISERROR(ROUND(J5*(I7/I5+KOREKCIJOS!K37)+KOREKCIJOS!K38,0)),0,ROUND(J5*(I7/I5+KOREKCIJOS!K37)+KOREKCIJOS!K38,0))</f>
        <v>596508</v>
      </c>
      <c r="K7" s="39">
        <f>IF(ISERROR(ROUND(K5*(J7/J5+KOREKCIJOS!L37)+KOREKCIJOS!L38,0)),0,ROUND(K5*(J7/J5+KOREKCIJOS!L37)+KOREKCIJOS!L38,0))</f>
        <v>629316</v>
      </c>
      <c r="L7" s="40">
        <f>IF(ISERROR(ROUND(L5*(K7/K5+KOREKCIJOS!M37)+KOREKCIJOS!M38,0)),0,ROUND(L5*(K7/K5+KOREKCIJOS!M37)+KOREKCIJOS!M38,0))</f>
        <v>663928</v>
      </c>
      <c r="N7" s="108"/>
    </row>
    <row r="8" spans="1:14" ht="15.5" thickTop="1" thickBot="1" x14ac:dyDescent="0.35">
      <c r="A8" s="3"/>
      <c r="B8" s="26">
        <f>B5-B6-B7</f>
        <v>-57468</v>
      </c>
      <c r="C8" s="23" t="s">
        <v>50</v>
      </c>
      <c r="D8" s="22">
        <f t="shared" ref="D8:L8" si="1">D5-D6-D7</f>
        <v>-19892</v>
      </c>
      <c r="E8" s="22">
        <f t="shared" si="1"/>
        <v>-131548</v>
      </c>
      <c r="F8" s="22">
        <f t="shared" si="1"/>
        <v>-51500</v>
      </c>
      <c r="G8" s="22">
        <f t="shared" si="1"/>
        <v>67177</v>
      </c>
      <c r="H8" s="47">
        <f t="shared" si="1"/>
        <v>-114936</v>
      </c>
      <c r="I8" s="47">
        <f t="shared" si="1"/>
        <v>-121257</v>
      </c>
      <c r="J8" s="47">
        <f t="shared" si="1"/>
        <v>-127927</v>
      </c>
      <c r="K8" s="47">
        <f t="shared" si="1"/>
        <v>-134963</v>
      </c>
      <c r="L8" s="48">
        <f t="shared" si="1"/>
        <v>-142386</v>
      </c>
      <c r="N8" s="3"/>
    </row>
    <row r="9" spans="1:14" ht="15" thickTop="1" x14ac:dyDescent="0.3">
      <c r="A9" s="3"/>
      <c r="B9" s="17">
        <v>120572</v>
      </c>
      <c r="C9" s="34" t="s">
        <v>24</v>
      </c>
      <c r="D9" s="18">
        <v>60789</v>
      </c>
      <c r="E9" s="18">
        <v>130398</v>
      </c>
      <c r="F9" s="5">
        <v>96985</v>
      </c>
      <c r="G9" s="18">
        <v>-19657</v>
      </c>
      <c r="H9" s="41">
        <f>IF(ISERROR(ROUND(H5*(B9/B5+KOREKCIJOS!I44)+KOREKCIJOS!I45,0)),0,ROUND(H5*(B9/B5+KOREKCIJOS!I44)+KOREKCIJOS!I45,0))</f>
        <v>241144</v>
      </c>
      <c r="I9" s="41">
        <f>IF(ISERROR(ROUND(I5*(H9/H5+KOREKCIJOS!J44)+KOREKCIJOS!J45,0)),0,ROUND(I5*(H9/H5+KOREKCIJOS!J44)+KOREKCIJOS!J45,0))</f>
        <v>254407</v>
      </c>
      <c r="J9" s="41">
        <f>IF(ISERROR(ROUND(J5*(I9/I5+KOREKCIJOS!K44)+KOREKCIJOS!K45,0)),0,ROUND(J5*(I9/I5+KOREKCIJOS!K44)+KOREKCIJOS!K45,0))</f>
        <v>268399</v>
      </c>
      <c r="K9" s="41">
        <f>IF(ISERROR(ROUND(K5*(J9/J5+KOREKCIJOS!L44)+KOREKCIJOS!L45,0)),0,ROUND(K5*(J9/J5+KOREKCIJOS!L44)+KOREKCIJOS!L45,0))</f>
        <v>283161</v>
      </c>
      <c r="L9" s="42">
        <f>IF(ISERROR(ROUND(L5*(K9/K5+KOREKCIJOS!M44)+KOREKCIJOS!M45,0)),0,ROUND(L5*(K9/K5+KOREKCIJOS!M44)+KOREKCIJOS!M45,0))</f>
        <v>298735</v>
      </c>
      <c r="N9" s="3"/>
    </row>
    <row r="10" spans="1:14" ht="14.5" x14ac:dyDescent="0.3">
      <c r="A10" s="3"/>
      <c r="B10" s="15">
        <v>4728</v>
      </c>
      <c r="C10" s="32" t="s">
        <v>25</v>
      </c>
      <c r="D10" s="5">
        <v>16649</v>
      </c>
      <c r="E10" s="18">
        <v>17316</v>
      </c>
      <c r="F10" s="5">
        <v>15924</v>
      </c>
      <c r="G10" s="5">
        <v>14650</v>
      </c>
      <c r="H10" s="37">
        <f>IF(ISERROR(ROUND(H5*(B10+B30)/B5+KOREKCIJOS!I56,0)-H30),0,ROUND(H5*(B10+B30)/B5+KOREKCIJOS!I56,0)-H30)</f>
        <v>9456</v>
      </c>
      <c r="I10" s="37">
        <f>IF(ISERROR(ROUND(I5*(H10+H30)/H5+KOREKCIJOS!J56,0)-I30),0,ROUND(I5*(H10+H30)/H5+KOREKCIJOS!J56,0)-I30)</f>
        <v>9976</v>
      </c>
      <c r="J10" s="37">
        <f>IF(ISERROR(ROUND(J5*(I10+I30)/I5+KOREKCIJOS!K56,0)-J30),0,ROUND(J5*(I10+I30)/I5+KOREKCIJOS!K56,0)-J30)</f>
        <v>10525</v>
      </c>
      <c r="K10" s="37">
        <f>IF(ISERROR(ROUND(K5*(J10+J30)/J5+KOREKCIJOS!L56,0)-K30),0,ROUND(K5*(J10+J30)/J5+KOREKCIJOS!L56,0)-K30)</f>
        <v>11104</v>
      </c>
      <c r="L10" s="38">
        <f>IF(ISERROR(ROUND(L5*(K10+K30)/K5+KOREKCIJOS!M56,0)-L30),0,ROUND(L5*(K10+K30)/K5+KOREKCIJOS!M56,0)-L30)</f>
        <v>11715</v>
      </c>
      <c r="N10" s="3"/>
    </row>
    <row r="11" spans="1:14" ht="15" thickBot="1" x14ac:dyDescent="0.35">
      <c r="A11" s="3"/>
      <c r="B11" s="16">
        <v>0</v>
      </c>
      <c r="C11" s="33" t="s">
        <v>12</v>
      </c>
      <c r="D11" s="11">
        <v>18017</v>
      </c>
      <c r="E11" s="18">
        <v>16527</v>
      </c>
      <c r="F11" s="11">
        <v>1381</v>
      </c>
      <c r="G11" s="11">
        <v>10046</v>
      </c>
      <c r="H11" s="39">
        <f>ROUND(IF((H8+H9+H10)*KOREKCIJOS!I1&lt;0,0,(H8+H9+H10)*KOREKCIJOS!I1),0)</f>
        <v>20350</v>
      </c>
      <c r="I11" s="39">
        <f>ROUND(IF((I8+I9+I10)*KOREKCIJOS!J1&lt;0,0,(I8+I9+I10)*KOREKCIJOS!J1),0)</f>
        <v>21469</v>
      </c>
      <c r="J11" s="39">
        <f>ROUND(IF((J8+J9+J10)*KOREKCIJOS!K1&lt;0,0,(J8+J9+J10)*KOREKCIJOS!K1),0)</f>
        <v>22650</v>
      </c>
      <c r="K11" s="39">
        <f>ROUND(IF((K8+K9+K10)*KOREKCIJOS!L1&lt;0,0,(K8+K9+K10)*KOREKCIJOS!L1),0)</f>
        <v>23895</v>
      </c>
      <c r="L11" s="40">
        <f>ROUND(IF((L8+L9+L10)*KOREKCIJOS!M1&lt;0,0,(L8+L9+L10)*KOREKCIJOS!M1),0)</f>
        <v>25210</v>
      </c>
    </row>
    <row r="12" spans="1:14" ht="15" thickTop="1" x14ac:dyDescent="0.3">
      <c r="A12" s="3"/>
      <c r="B12" s="90">
        <f>B5-B6-B7+B9+B10-B11</f>
        <v>67832</v>
      </c>
      <c r="C12" s="91" t="s">
        <v>28</v>
      </c>
      <c r="D12" s="92">
        <f t="shared" ref="D12:L12" si="2">D5-D6-D7+D9+D10-D11</f>
        <v>39529</v>
      </c>
      <c r="E12" s="92">
        <f t="shared" si="2"/>
        <v>-361</v>
      </c>
      <c r="F12" s="92">
        <f t="shared" si="2"/>
        <v>60028</v>
      </c>
      <c r="G12" s="92">
        <f t="shared" si="2"/>
        <v>52124</v>
      </c>
      <c r="H12" s="93">
        <f t="shared" si="2"/>
        <v>115314</v>
      </c>
      <c r="I12" s="93">
        <f t="shared" si="2"/>
        <v>121657</v>
      </c>
      <c r="J12" s="93">
        <f t="shared" si="2"/>
        <v>128347</v>
      </c>
      <c r="K12" s="93">
        <f t="shared" si="2"/>
        <v>135407</v>
      </c>
      <c r="L12" s="94">
        <f t="shared" si="2"/>
        <v>142854</v>
      </c>
    </row>
    <row r="13" spans="1:14" ht="15" thickBot="1" x14ac:dyDescent="0.35">
      <c r="A13" s="3"/>
      <c r="B13" s="95">
        <f>B12+B11+B30+B29</f>
        <v>67832</v>
      </c>
      <c r="C13" s="96" t="s">
        <v>103</v>
      </c>
      <c r="D13" s="97">
        <f t="shared" ref="D13:L13" si="3">D12+D11+D30+D29</f>
        <v>211211</v>
      </c>
      <c r="E13" s="97">
        <f t="shared" si="3"/>
        <v>131099</v>
      </c>
      <c r="F13" s="97">
        <f t="shared" si="3"/>
        <v>170469</v>
      </c>
      <c r="G13" s="97">
        <f t="shared" si="3"/>
        <v>170334</v>
      </c>
      <c r="H13" s="98">
        <f t="shared" si="3"/>
        <v>135664</v>
      </c>
      <c r="I13" s="98">
        <f t="shared" si="3"/>
        <v>143126</v>
      </c>
      <c r="J13" s="98">
        <f t="shared" si="3"/>
        <v>150997</v>
      </c>
      <c r="K13" s="98">
        <f t="shared" si="3"/>
        <v>159302</v>
      </c>
      <c r="L13" s="99">
        <f t="shared" si="3"/>
        <v>168064</v>
      </c>
    </row>
    <row r="14" spans="1:14" ht="5.25" customHeight="1" thickTop="1" thickBot="1" x14ac:dyDescent="0.3">
      <c r="B14" s="2"/>
      <c r="C14" s="2"/>
      <c r="D14" s="2"/>
      <c r="E14" s="2"/>
      <c r="F14" s="2"/>
      <c r="G14" s="2"/>
      <c r="H14" s="2"/>
      <c r="I14" s="2"/>
      <c r="J14" s="2"/>
      <c r="K14" s="2"/>
      <c r="L14" s="2"/>
    </row>
    <row r="15" spans="1:14" ht="17.149999999999999" customHeight="1" thickTop="1" x14ac:dyDescent="0.25">
      <c r="B15" s="122" t="s">
        <v>124</v>
      </c>
      <c r="C15" s="123"/>
      <c r="D15" s="123"/>
      <c r="E15" s="123"/>
      <c r="F15" s="123"/>
      <c r="G15" s="123"/>
      <c r="H15" s="123"/>
      <c r="I15" s="123"/>
      <c r="J15" s="123"/>
      <c r="K15" s="123"/>
      <c r="L15" s="124"/>
    </row>
    <row r="16" spans="1:14" ht="14.5" x14ac:dyDescent="0.3">
      <c r="A16" s="3"/>
      <c r="B16" s="15">
        <v>1271522</v>
      </c>
      <c r="C16" s="32" t="s">
        <v>10</v>
      </c>
      <c r="D16" s="5">
        <v>828622</v>
      </c>
      <c r="E16" s="5">
        <v>1129467</v>
      </c>
      <c r="F16" s="5">
        <v>1370374</v>
      </c>
      <c r="G16" s="5">
        <v>1314557</v>
      </c>
      <c r="H16" s="37">
        <f>ROUND((B16-(H29-B29))+KOREKCIJOS!I105-KOREKCIJOS!I106+KOREKCIJOS!I107,0)</f>
        <v>1271522</v>
      </c>
      <c r="I16" s="37">
        <f>ROUND(H16-I29+KOREKCIJOS!J105-KOREKCIJOS!J106+KOREKCIJOS!J107,0)</f>
        <v>1271522</v>
      </c>
      <c r="J16" s="37">
        <f>ROUND(I16-J29+KOREKCIJOS!K105-KOREKCIJOS!K106+KOREKCIJOS!K107,0)</f>
        <v>1271522</v>
      </c>
      <c r="K16" s="37">
        <f>ROUND(J16-K29+KOREKCIJOS!L105-KOREKCIJOS!L106+KOREKCIJOS!L107,0)</f>
        <v>1271522</v>
      </c>
      <c r="L16" s="38">
        <f>ROUND(K16-L29+KOREKCIJOS!M105-KOREKCIJOS!M106+KOREKCIJOS!M107,0)</f>
        <v>1271522</v>
      </c>
      <c r="M16" s="4"/>
      <c r="N16" s="108"/>
    </row>
    <row r="17" spans="1:14" ht="14.5" x14ac:dyDescent="0.3">
      <c r="A17" s="3"/>
      <c r="B17" s="15">
        <v>145492</v>
      </c>
      <c r="C17" s="32" t="s">
        <v>0</v>
      </c>
      <c r="D17" s="5">
        <v>101906</v>
      </c>
      <c r="E17" s="5">
        <v>86459</v>
      </c>
      <c r="F17" s="5">
        <v>111374</v>
      </c>
      <c r="G17" s="5">
        <v>116980</v>
      </c>
      <c r="H17" s="37">
        <f>IF(ISERROR(ROUND(H5*(B17/(B5*12/B2)*365+KOREKCIJOS!I93)/365+KOREKCIJOS!I94,0)),0,ROUND(H5*(B17/(B5*12/B2)*365+KOREKCIJOS!I93)/365+KOREKCIJOS!I94,0))</f>
        <v>145492</v>
      </c>
      <c r="I17" s="37">
        <f>IF(ISERROR(ROUND(I5*(H17/H5*365+KOREKCIJOS!J93)/365+KOREKCIJOS!J94,0)),0,ROUND(I5*(H17/H5*365+KOREKCIJOS!J93)/365+KOREKCIJOS!J94,0))</f>
        <v>153494</v>
      </c>
      <c r="J17" s="37">
        <f>IF(ISERROR(ROUND(J5*(I17/I5*365+KOREKCIJOS!K93)/365+KOREKCIJOS!K94,0)),0,ROUND(J5*(I17/I5*365+KOREKCIJOS!K93)/365+KOREKCIJOS!K94,0))</f>
        <v>161936</v>
      </c>
      <c r="K17" s="37">
        <f>IF(ISERROR(ROUND(K5*(J17/J5*365+KOREKCIJOS!L93)/365+KOREKCIJOS!L94,0)),0,ROUND(K5*(J17/J5*365+KOREKCIJOS!L93)/365+KOREKCIJOS!L94,0))</f>
        <v>170842</v>
      </c>
      <c r="L17" s="38">
        <f>IF(ISERROR(ROUND(L5*(K17/K5*365+KOREKCIJOS!M93)/365+KOREKCIJOS!M94,0)),0,ROUND(L5*(K17/K5*365+KOREKCIJOS!M93)/365+KOREKCIJOS!M94,0))</f>
        <v>180238</v>
      </c>
      <c r="N17" s="3"/>
    </row>
    <row r="18" spans="1:14" ht="14.5" x14ac:dyDescent="0.3">
      <c r="A18" s="3"/>
      <c r="B18" s="15">
        <v>528504</v>
      </c>
      <c r="C18" s="32" t="s">
        <v>42</v>
      </c>
      <c r="D18" s="5">
        <v>407278</v>
      </c>
      <c r="E18" s="5">
        <v>490011</v>
      </c>
      <c r="F18" s="5">
        <v>394204</v>
      </c>
      <c r="G18" s="5">
        <v>290348</v>
      </c>
      <c r="H18" s="37">
        <f>IF(ISERROR(ROUND(H5*(B18/(B5*12/B2)*365+KOREKCIJOS!I99)/365+KOREKCIJOS!I100,0)),0,ROUND(H5*(B18/(B5*12/B2)*365+KOREKCIJOS!I99)/365+KOREKCIJOS!I100,0))</f>
        <v>528504</v>
      </c>
      <c r="I18" s="37">
        <f>IF(ISERROR(ROUND(I5*(H18/H5*365+KOREKCIJOS!J99)/365+KOREKCIJOS!J100,0)),0,ROUND(I5*(H18/H5*365+KOREKCIJOS!J99)/365+KOREKCIJOS!J100,0))</f>
        <v>557572</v>
      </c>
      <c r="J18" s="37">
        <f>IF(ISERROR(ROUND(J5*(I18/I5*365+KOREKCIJOS!K99)/365+KOREKCIJOS!K100,0)),0,ROUND(J5*(I18/I5*365+KOREKCIJOS!K99)/365+KOREKCIJOS!K100,0))</f>
        <v>588238</v>
      </c>
      <c r="K18" s="37">
        <f>IF(ISERROR(ROUND(K5*(J18/J5*365+KOREKCIJOS!L99)/365+KOREKCIJOS!L100,0)),0,ROUND(K5*(J18/J5*365+KOREKCIJOS!L99)/365+KOREKCIJOS!L100,0))</f>
        <v>620591</v>
      </c>
      <c r="L18" s="38">
        <f>IF(ISERROR(ROUND(L5*(K18/K5*365+KOREKCIJOS!M99)/365+KOREKCIJOS!M100,0)),0,ROUND(L5*(K18/K5*365+KOREKCIJOS!M99)/365+KOREKCIJOS!M100,0))</f>
        <v>654724</v>
      </c>
      <c r="N18" s="3"/>
    </row>
    <row r="19" spans="1:14" ht="14.5" x14ac:dyDescent="0.3">
      <c r="A19" s="3"/>
      <c r="B19" s="15">
        <v>602550</v>
      </c>
      <c r="C19" s="32" t="s">
        <v>1</v>
      </c>
      <c r="D19" s="5">
        <v>658214</v>
      </c>
      <c r="E19" s="5">
        <v>300192</v>
      </c>
      <c r="F19" s="5">
        <v>200000</v>
      </c>
      <c r="G19" s="5">
        <v>499900</v>
      </c>
      <c r="H19" s="39">
        <f>IF(ISERROR(ROUND((G19+(B19-G19)*12/B2)+KOREKCIJOS!I88,0)),0,ROUND((G19+(B19-G19)*12/B2)+KOREKCIJOS!I88,0))</f>
        <v>705200</v>
      </c>
      <c r="I19" s="39">
        <f>ROUND(H19+KOREKCIJOS!J88,0)</f>
        <v>705200</v>
      </c>
      <c r="J19" s="39">
        <f>ROUND(I19+KOREKCIJOS!K88,0)</f>
        <v>705200</v>
      </c>
      <c r="K19" s="39">
        <f>ROUND(J19+KOREKCIJOS!L88,0)</f>
        <v>705200</v>
      </c>
      <c r="L19" s="40">
        <f>ROUND(K19+KOREKCIJOS!M88,0)</f>
        <v>705200</v>
      </c>
      <c r="N19" s="108"/>
    </row>
    <row r="20" spans="1:14" ht="15" thickBot="1" x14ac:dyDescent="0.35">
      <c r="B20" s="16">
        <v>2197779</v>
      </c>
      <c r="C20" s="33" t="s">
        <v>5</v>
      </c>
      <c r="D20" s="11">
        <f>SUM(1874747+6013)</f>
        <v>1880760</v>
      </c>
      <c r="E20" s="11">
        <v>2428683</v>
      </c>
      <c r="F20" s="11">
        <v>2867889</v>
      </c>
      <c r="G20" s="12">
        <v>2393042</v>
      </c>
      <c r="H20" s="43">
        <f>G20+H44</f>
        <v>2201628</v>
      </c>
      <c r="I20" s="43">
        <f>H20+I44</f>
        <v>2289270</v>
      </c>
      <c r="J20" s="43">
        <f>I20+J44</f>
        <v>2381732</v>
      </c>
      <c r="K20" s="43">
        <f>J20+K44</f>
        <v>2479280</v>
      </c>
      <c r="L20" s="44">
        <f>K20+L44</f>
        <v>2582192</v>
      </c>
    </row>
    <row r="21" spans="1:14" ht="15.5" thickTop="1" thickBot="1" x14ac:dyDescent="0.35">
      <c r="B21" s="24">
        <f>SUM(B16:B20)</f>
        <v>4745847</v>
      </c>
      <c r="C21" s="23" t="s">
        <v>14</v>
      </c>
      <c r="D21" s="25">
        <f t="shared" ref="D21:L21" si="4">SUM(D16:D20)</f>
        <v>3876780</v>
      </c>
      <c r="E21" s="25">
        <f t="shared" si="4"/>
        <v>4434812</v>
      </c>
      <c r="F21" s="25">
        <f t="shared" si="4"/>
        <v>4943841</v>
      </c>
      <c r="G21" s="25">
        <f t="shared" si="4"/>
        <v>4614827</v>
      </c>
      <c r="H21" s="49">
        <f t="shared" si="4"/>
        <v>4852346</v>
      </c>
      <c r="I21" s="49">
        <f t="shared" si="4"/>
        <v>4977058</v>
      </c>
      <c r="J21" s="49">
        <f t="shared" si="4"/>
        <v>5108628</v>
      </c>
      <c r="K21" s="49">
        <f t="shared" si="4"/>
        <v>5247435</v>
      </c>
      <c r="L21" s="50">
        <f t="shared" si="4"/>
        <v>5393876</v>
      </c>
    </row>
    <row r="22" spans="1:14" ht="15" thickTop="1" x14ac:dyDescent="0.3">
      <c r="A22" s="3"/>
      <c r="B22" s="17">
        <v>3420672</v>
      </c>
      <c r="C22" s="34" t="s">
        <v>9</v>
      </c>
      <c r="D22" s="18">
        <v>2471468</v>
      </c>
      <c r="E22" s="18">
        <v>2995727</v>
      </c>
      <c r="F22" s="18">
        <v>3350234</v>
      </c>
      <c r="G22" s="18">
        <v>3355320</v>
      </c>
      <c r="H22" s="41">
        <f>ROUND(G22+H12+KOREKCIJOS!I67-KOREKCIJOS!I68,0)</f>
        <v>3470634</v>
      </c>
      <c r="I22" s="41">
        <f>ROUND(H22+I12+KOREKCIJOS!J67-KOREKCIJOS!J68,0)</f>
        <v>3592291</v>
      </c>
      <c r="J22" s="41">
        <f>ROUND(I22+J12+KOREKCIJOS!K67-KOREKCIJOS!K68,0)</f>
        <v>3720638</v>
      </c>
      <c r="K22" s="41">
        <f>ROUND(J22+K12+KOREKCIJOS!L67-KOREKCIJOS!L68,0)</f>
        <v>3856045</v>
      </c>
      <c r="L22" s="42">
        <f>ROUND(K22+L12+KOREKCIJOS!M67-KOREKCIJOS!M68,0)</f>
        <v>3998899</v>
      </c>
      <c r="N22" s="3"/>
    </row>
    <row r="23" spans="1:14" ht="14.5" x14ac:dyDescent="0.3">
      <c r="A23" s="3"/>
      <c r="B23" s="15">
        <v>157071</v>
      </c>
      <c r="C23" s="32" t="s">
        <v>2</v>
      </c>
      <c r="D23" s="5">
        <v>74303</v>
      </c>
      <c r="E23" s="5">
        <v>97386</v>
      </c>
      <c r="F23" s="5">
        <v>140302</v>
      </c>
      <c r="G23" s="5">
        <v>147603</v>
      </c>
      <c r="H23" s="37">
        <f>IF(ISERROR(ROUND((G23+(B23-G23)*12/B2)+KOREKCIJOS!I73-KOREKCIJOS!I74,0)),0,ROUND((G23+(B23-G23)*12/B2)+KOREKCIJOS!I73-KOREKCIJOS!I74,0))</f>
        <v>166539</v>
      </c>
      <c r="I23" s="37">
        <f>ROUND(H23+KOREKCIJOS!J73-KOREKCIJOS!J74,0)</f>
        <v>166539</v>
      </c>
      <c r="J23" s="37">
        <f>ROUND(I23+KOREKCIJOS!K73-KOREKCIJOS!K74,0)</f>
        <v>166539</v>
      </c>
      <c r="K23" s="37">
        <f>ROUND(J23+KOREKCIJOS!L73-KOREKCIJOS!L74,0)</f>
        <v>166539</v>
      </c>
      <c r="L23" s="38">
        <f>ROUND(K23+KOREKCIJOS!M73-KOREKCIJOS!M74,0)</f>
        <v>166539</v>
      </c>
      <c r="N23" s="3"/>
    </row>
    <row r="24" spans="1:14" ht="14.5" x14ac:dyDescent="0.3">
      <c r="A24" s="3"/>
      <c r="B24" s="16">
        <v>55541</v>
      </c>
      <c r="C24" s="33" t="s">
        <v>43</v>
      </c>
      <c r="D24" s="11">
        <v>25944</v>
      </c>
      <c r="E24" s="11">
        <v>77897</v>
      </c>
      <c r="F24" s="11">
        <v>138833</v>
      </c>
      <c r="G24" s="11">
        <v>46410</v>
      </c>
      <c r="H24" s="39">
        <f>IF(ISERROR(ROUND(H5*(B24/(B5*12/B2)*365+KOREKCIJOS!I79)/365+KOREKCIJOS!I80,0)),0,ROUND(H5*(B24/(B5*12/B2)*365+KOREKCIJOS!I79)/365+KOREKCIJOS!I80,0))</f>
        <v>55541</v>
      </c>
      <c r="I24" s="39">
        <f>IF(ISERROR(ROUND(I5*(H24/H5*365+KOREKCIJOS!J79)/365+KOREKCIJOS!J80,0)),0,ROUND(I5*(H24/H5*365+KOREKCIJOS!J79)/365+KOREKCIJOS!J80,0))</f>
        <v>58596</v>
      </c>
      <c r="J24" s="39">
        <f>IF(ISERROR(ROUND(J5*(I24/I5*365+KOREKCIJOS!K79)/365+KOREKCIJOS!K80,0)),0,ROUND(J5*(I24/I5*365+KOREKCIJOS!K79)/365+KOREKCIJOS!K80,0))</f>
        <v>61819</v>
      </c>
      <c r="K24" s="39">
        <f>IF(ISERROR(ROUND(K5*(J24/J5*365+KOREKCIJOS!L79)/365+KOREKCIJOS!L80,0)),0,ROUND(K5*(J24/J5*365+KOREKCIJOS!L79)/365+KOREKCIJOS!L80,0))</f>
        <v>65219</v>
      </c>
      <c r="L24" s="40">
        <f>IF(ISERROR(ROUND(L5*(K24/K5*365+KOREKCIJOS!M79)/365+KOREKCIJOS!M80,0)),0,ROUND(L5*(K24/K5*365+KOREKCIJOS!M79)/365+KOREKCIJOS!M80,0))</f>
        <v>68806</v>
      </c>
      <c r="N24" s="3"/>
    </row>
    <row r="25" spans="1:14" ht="15" thickBot="1" x14ac:dyDescent="0.35">
      <c r="A25" s="3"/>
      <c r="B25" s="15">
        <v>1112563</v>
      </c>
      <c r="C25" s="32" t="s">
        <v>3</v>
      </c>
      <c r="D25" s="5">
        <v>1305065</v>
      </c>
      <c r="E25" s="5">
        <v>1263802</v>
      </c>
      <c r="F25" s="5">
        <v>1314472</v>
      </c>
      <c r="G25" s="5">
        <v>1065494</v>
      </c>
      <c r="H25" s="37">
        <f>IF(ISERROR(ROUND((G25+(B25-G25)*12/B2)+KOREKCIJOS!I84,0)),0,ROUND((G25+(B25-G25)*12/B2)+KOREKCIJOS!I84,0))</f>
        <v>1159632</v>
      </c>
      <c r="I25" s="37">
        <f>ROUND(H25+KOREKCIJOS!J84,0)</f>
        <v>1159632</v>
      </c>
      <c r="J25" s="37">
        <f>ROUND(I25+KOREKCIJOS!K84,0)</f>
        <v>1159632</v>
      </c>
      <c r="K25" s="37">
        <f>ROUND(J25+KOREKCIJOS!L84,0)</f>
        <v>1159632</v>
      </c>
      <c r="L25" s="38">
        <f>ROUND(K25+KOREKCIJOS!M84,0)</f>
        <v>1159632</v>
      </c>
      <c r="N25" s="3"/>
    </row>
    <row r="26" spans="1:14" ht="15.5" thickTop="1" thickBot="1" x14ac:dyDescent="0.35">
      <c r="B26" s="21">
        <f>SUM(B22:B25)</f>
        <v>4745847</v>
      </c>
      <c r="C26" s="19" t="s">
        <v>15</v>
      </c>
      <c r="D26" s="20">
        <f>SUM(D22:D25)</f>
        <v>3876780</v>
      </c>
      <c r="E26" s="20">
        <f t="shared" ref="E26:L26" si="5">SUM(E22:E25)</f>
        <v>4434812</v>
      </c>
      <c r="F26" s="20">
        <f t="shared" si="5"/>
        <v>4943841</v>
      </c>
      <c r="G26" s="20">
        <f t="shared" si="5"/>
        <v>4614827</v>
      </c>
      <c r="H26" s="51">
        <f t="shared" si="5"/>
        <v>4852346</v>
      </c>
      <c r="I26" s="51">
        <f t="shared" si="5"/>
        <v>4977058</v>
      </c>
      <c r="J26" s="51">
        <f t="shared" si="5"/>
        <v>5108628</v>
      </c>
      <c r="K26" s="51">
        <f t="shared" si="5"/>
        <v>5247435</v>
      </c>
      <c r="L26" s="52">
        <f t="shared" si="5"/>
        <v>5393876</v>
      </c>
    </row>
    <row r="27" spans="1:14" ht="5.25" customHeight="1" thickTop="1" thickBot="1" x14ac:dyDescent="0.3">
      <c r="B27" s="2"/>
      <c r="C27" s="2"/>
      <c r="D27" s="2"/>
      <c r="E27" s="2"/>
      <c r="F27" s="2"/>
      <c r="G27" s="2"/>
      <c r="H27" s="2"/>
      <c r="I27" s="2"/>
      <c r="J27" s="2"/>
      <c r="K27" s="2"/>
      <c r="L27" s="2"/>
    </row>
    <row r="28" spans="1:14" ht="17.149999999999999" customHeight="1" thickTop="1" x14ac:dyDescent="0.25">
      <c r="B28" s="122" t="s">
        <v>55</v>
      </c>
      <c r="C28" s="123"/>
      <c r="D28" s="123"/>
      <c r="E28" s="123"/>
      <c r="F28" s="123"/>
      <c r="G28" s="123"/>
      <c r="H28" s="123"/>
      <c r="I28" s="123"/>
      <c r="J28" s="123"/>
      <c r="K28" s="123"/>
      <c r="L28" s="124"/>
    </row>
    <row r="29" spans="1:14" ht="14.5" x14ac:dyDescent="0.3">
      <c r="A29" s="3"/>
      <c r="B29" s="15">
        <v>0</v>
      </c>
      <c r="C29" s="29" t="s">
        <v>54</v>
      </c>
      <c r="D29" s="5">
        <v>149593</v>
      </c>
      <c r="E29" s="5">
        <v>112084</v>
      </c>
      <c r="F29" s="5">
        <v>107241</v>
      </c>
      <c r="G29" s="5">
        <v>106206</v>
      </c>
      <c r="H29" s="37">
        <f>IF(ISERROR(ROUND((B29*12/B2)+KOREKCIJOS!I30-KOREKCIJOS!I31+KOREKCIJOS!I29,0)),0,ROUND((B29*12/B2)+KOREKCIJOS!I30-KOREKCIJOS!I31+KOREKCIJOS!I29,0))</f>
        <v>0</v>
      </c>
      <c r="I29" s="37">
        <f>IF(ISERROR(ROUND((H16/(H16/H29))+KOREKCIJOS!J30-KOREKCIJOS!J31+KOREKCIJOS!J29,0)),0,ROUND((H16/(H16/H29))+KOREKCIJOS!J30-KOREKCIJOS!J31+KOREKCIJOS!J29,0))</f>
        <v>0</v>
      </c>
      <c r="J29" s="37">
        <f>IF(ISERROR(ROUND((I16/(I16/I29))+KOREKCIJOS!K30-KOREKCIJOS!K31+KOREKCIJOS!K29,0)),0,ROUND((I16/(I16/I29))+KOREKCIJOS!K30-KOREKCIJOS!K31+KOREKCIJOS!K29,0))</f>
        <v>0</v>
      </c>
      <c r="K29" s="37">
        <f>IF(ISERROR(ROUND((J16/(J16/J29))+KOREKCIJOS!L30-KOREKCIJOS!L31+KOREKCIJOS!L29,0)),0,ROUND((J16/(J16/J29))+KOREKCIJOS!L30-KOREKCIJOS!L31+KOREKCIJOS!L29,0))</f>
        <v>0</v>
      </c>
      <c r="L29" s="38">
        <f>IF(ISERROR(ROUND((K16/(K16/K29))+KOREKCIJOS!M30-KOREKCIJOS!M31+KOREKCIJOS!M29,0)),0,ROUND((K16/(K16/K29))+KOREKCIJOS!M30-KOREKCIJOS!M31+KOREKCIJOS!M29,0))</f>
        <v>0</v>
      </c>
      <c r="N29" s="108"/>
    </row>
    <row r="30" spans="1:14" ht="15" thickBot="1" x14ac:dyDescent="0.35">
      <c r="B30" s="27">
        <v>0</v>
      </c>
      <c r="C30" s="30" t="s">
        <v>8</v>
      </c>
      <c r="D30" s="28">
        <v>4072</v>
      </c>
      <c r="E30" s="28">
        <v>2849</v>
      </c>
      <c r="F30" s="28">
        <v>1819</v>
      </c>
      <c r="G30" s="28">
        <v>1958</v>
      </c>
      <c r="H30" s="45">
        <f>IF(ISERROR(ROUND(((B30*12/B2)/B23+KOREKCIJOS!I62)*H23+KOREKCIJOS!I63,0)),0,ROUND(((B30*12/B2)/B23+KOREKCIJOS!I62)*H23+KOREKCIJOS!I63,0))</f>
        <v>0</v>
      </c>
      <c r="I30" s="45">
        <f>IF(ISERROR(ROUND((H30/H23+KOREKCIJOS!J62)*I23+KOREKCIJOS!J63,0)),0,ROUND((H30/H23+KOREKCIJOS!J62)*I23+KOREKCIJOS!J63,0))</f>
        <v>0</v>
      </c>
      <c r="J30" s="45">
        <f>IF(ISERROR(ROUND((I30/I23+KOREKCIJOS!K62)*J23+KOREKCIJOS!K63,0)),0,ROUND((I30/I23+KOREKCIJOS!K62)*J23+KOREKCIJOS!K63,0))</f>
        <v>0</v>
      </c>
      <c r="K30" s="45">
        <f>IF(ISERROR(ROUND((J30/J23+KOREKCIJOS!L62)*K23+KOREKCIJOS!L63,0)),0,ROUND((J30/J23+KOREKCIJOS!L62)*K23+KOREKCIJOS!L63,0))</f>
        <v>0</v>
      </c>
      <c r="L30" s="46">
        <f>IF(ISERROR(ROUND((K30/K23+KOREKCIJOS!M62)*L23+KOREKCIJOS!M63,0)),0,ROUND((K30/K23+KOREKCIJOS!M62)*L23+KOREKCIJOS!M63,0))</f>
        <v>0</v>
      </c>
      <c r="N30" s="3"/>
    </row>
    <row r="31" spans="1:14" ht="5.25" customHeight="1" thickTop="1" thickBot="1" x14ac:dyDescent="0.3">
      <c r="B31" s="2"/>
      <c r="C31" s="2"/>
      <c r="D31" s="2"/>
      <c r="E31" s="2"/>
      <c r="F31" s="2"/>
      <c r="G31" s="2"/>
      <c r="H31" s="2"/>
      <c r="I31" s="2"/>
      <c r="J31" s="2"/>
      <c r="K31" s="2"/>
      <c r="L31" s="2"/>
    </row>
    <row r="32" spans="1:14" ht="17.149999999999999" customHeight="1" thickTop="1" x14ac:dyDescent="0.25">
      <c r="B32" s="122" t="s">
        <v>125</v>
      </c>
      <c r="C32" s="123"/>
      <c r="D32" s="123"/>
      <c r="E32" s="123"/>
      <c r="F32" s="123"/>
      <c r="G32" s="123"/>
      <c r="H32" s="123"/>
      <c r="I32" s="123"/>
      <c r="J32" s="123"/>
      <c r="K32" s="123"/>
      <c r="L32" s="124"/>
    </row>
    <row r="33" spans="2:12" ht="14.5" x14ac:dyDescent="0.3">
      <c r="B33" s="31">
        <f>(B5-B6-B7)</f>
        <v>-57468</v>
      </c>
      <c r="C33" s="32" t="s">
        <v>52</v>
      </c>
      <c r="D33" s="7"/>
      <c r="E33" s="6">
        <f t="shared" ref="E33:L33" si="6">(E5-E6-E7)</f>
        <v>-131548</v>
      </c>
      <c r="F33" s="6">
        <f t="shared" si="6"/>
        <v>-51500</v>
      </c>
      <c r="G33" s="6">
        <f t="shared" si="6"/>
        <v>67177</v>
      </c>
      <c r="H33" s="37">
        <f t="shared" si="6"/>
        <v>-114936</v>
      </c>
      <c r="I33" s="37">
        <f t="shared" si="6"/>
        <v>-121257</v>
      </c>
      <c r="J33" s="37">
        <f t="shared" si="6"/>
        <v>-127927</v>
      </c>
      <c r="K33" s="37">
        <f t="shared" si="6"/>
        <v>-134963</v>
      </c>
      <c r="L33" s="38">
        <f t="shared" si="6"/>
        <v>-142386</v>
      </c>
    </row>
    <row r="34" spans="2:12" ht="14.5" x14ac:dyDescent="0.3">
      <c r="B34" s="31">
        <f>B29</f>
        <v>0</v>
      </c>
      <c r="C34" s="32" t="s">
        <v>53</v>
      </c>
      <c r="D34" s="7"/>
      <c r="E34" s="6">
        <f t="shared" ref="E34:L34" si="7">E29</f>
        <v>112084</v>
      </c>
      <c r="F34" s="6">
        <f t="shared" si="7"/>
        <v>107241</v>
      </c>
      <c r="G34" s="6">
        <f t="shared" si="7"/>
        <v>106206</v>
      </c>
      <c r="H34" s="37">
        <f t="shared" si="7"/>
        <v>0</v>
      </c>
      <c r="I34" s="37">
        <f t="shared" si="7"/>
        <v>0</v>
      </c>
      <c r="J34" s="37">
        <f t="shared" si="7"/>
        <v>0</v>
      </c>
      <c r="K34" s="37">
        <f t="shared" si="7"/>
        <v>0</v>
      </c>
      <c r="L34" s="38">
        <f t="shared" si="7"/>
        <v>0</v>
      </c>
    </row>
    <row r="35" spans="2:12" ht="14.5" x14ac:dyDescent="0.3">
      <c r="B35" s="31">
        <f>B9</f>
        <v>120572</v>
      </c>
      <c r="C35" s="32" t="s">
        <v>24</v>
      </c>
      <c r="D35" s="7"/>
      <c r="E35" s="6">
        <f t="shared" ref="E35:L35" si="8">E9</f>
        <v>130398</v>
      </c>
      <c r="F35" s="6">
        <f t="shared" si="8"/>
        <v>96985</v>
      </c>
      <c r="G35" s="6">
        <f t="shared" si="8"/>
        <v>-19657</v>
      </c>
      <c r="H35" s="37">
        <f t="shared" si="8"/>
        <v>241144</v>
      </c>
      <c r="I35" s="37">
        <f t="shared" si="8"/>
        <v>254407</v>
      </c>
      <c r="J35" s="37">
        <f t="shared" si="8"/>
        <v>268399</v>
      </c>
      <c r="K35" s="37">
        <f t="shared" si="8"/>
        <v>283161</v>
      </c>
      <c r="L35" s="38">
        <f t="shared" si="8"/>
        <v>298735</v>
      </c>
    </row>
    <row r="36" spans="2:12" ht="14.5" x14ac:dyDescent="0.3">
      <c r="B36" s="31">
        <f>(G19-B19)</f>
        <v>-102650</v>
      </c>
      <c r="C36" s="32" t="s">
        <v>58</v>
      </c>
      <c r="D36" s="7"/>
      <c r="E36" s="6">
        <f>(D19-E19)</f>
        <v>358022</v>
      </c>
      <c r="F36" s="6">
        <f t="shared" ref="F36:L36" si="9">(E19-F19)</f>
        <v>100192</v>
      </c>
      <c r="G36" s="6">
        <f t="shared" si="9"/>
        <v>-299900</v>
      </c>
      <c r="H36" s="37">
        <f t="shared" si="9"/>
        <v>-205300</v>
      </c>
      <c r="I36" s="37">
        <f t="shared" si="9"/>
        <v>0</v>
      </c>
      <c r="J36" s="37">
        <f t="shared" si="9"/>
        <v>0</v>
      </c>
      <c r="K36" s="37">
        <f t="shared" si="9"/>
        <v>0</v>
      </c>
      <c r="L36" s="38">
        <f t="shared" si="9"/>
        <v>0</v>
      </c>
    </row>
    <row r="37" spans="2:12" ht="14.5" x14ac:dyDescent="0.3">
      <c r="B37" s="31">
        <f>(G17-B17)+(G18-B18)+(B24-G24)+(B25-G25)</f>
        <v>-210468</v>
      </c>
      <c r="C37" s="32" t="s">
        <v>65</v>
      </c>
      <c r="D37" s="7"/>
      <c r="E37" s="6">
        <f>(D17-E17)+(D18-E18)+(E24-D24)+(E25-D25)</f>
        <v>-56596</v>
      </c>
      <c r="F37" s="6">
        <f t="shared" ref="F37:L37" si="10">(E17-F17)+(E18-F18)+(F24-E24)+(F25-E25)</f>
        <v>182498</v>
      </c>
      <c r="G37" s="6">
        <f t="shared" si="10"/>
        <v>-243151</v>
      </c>
      <c r="H37" s="37">
        <f t="shared" si="10"/>
        <v>-163399</v>
      </c>
      <c r="I37" s="37">
        <f t="shared" si="10"/>
        <v>-34015</v>
      </c>
      <c r="J37" s="37">
        <f t="shared" si="10"/>
        <v>-35885</v>
      </c>
      <c r="K37" s="37">
        <f t="shared" si="10"/>
        <v>-37859</v>
      </c>
      <c r="L37" s="38">
        <f t="shared" si="10"/>
        <v>-39942</v>
      </c>
    </row>
    <row r="38" spans="2:12" ht="14.5" x14ac:dyDescent="0.3">
      <c r="B38" s="31">
        <f>B10</f>
        <v>4728</v>
      </c>
      <c r="C38" s="32" t="s">
        <v>25</v>
      </c>
      <c r="D38" s="7"/>
      <c r="E38" s="6">
        <f t="shared" ref="E38:L38" si="11">E10</f>
        <v>17316</v>
      </c>
      <c r="F38" s="6">
        <f t="shared" si="11"/>
        <v>15924</v>
      </c>
      <c r="G38" s="6">
        <f t="shared" si="11"/>
        <v>14650</v>
      </c>
      <c r="H38" s="37">
        <f t="shared" si="11"/>
        <v>9456</v>
      </c>
      <c r="I38" s="37">
        <f t="shared" si="11"/>
        <v>9976</v>
      </c>
      <c r="J38" s="37">
        <f t="shared" si="11"/>
        <v>10525</v>
      </c>
      <c r="K38" s="37">
        <f t="shared" si="11"/>
        <v>11104</v>
      </c>
      <c r="L38" s="38">
        <f t="shared" si="11"/>
        <v>11715</v>
      </c>
    </row>
    <row r="39" spans="2:12" ht="15" thickBot="1" x14ac:dyDescent="0.35">
      <c r="B39" s="35">
        <f>-B11</f>
        <v>0</v>
      </c>
      <c r="C39" s="33" t="s">
        <v>12</v>
      </c>
      <c r="D39" s="7"/>
      <c r="E39" s="8">
        <f t="shared" ref="E39:L39" si="12">-E11</f>
        <v>-16527</v>
      </c>
      <c r="F39" s="8">
        <f t="shared" si="12"/>
        <v>-1381</v>
      </c>
      <c r="G39" s="8">
        <f t="shared" si="12"/>
        <v>-10046</v>
      </c>
      <c r="H39" s="39">
        <f t="shared" si="12"/>
        <v>-20350</v>
      </c>
      <c r="I39" s="39">
        <f t="shared" si="12"/>
        <v>-21469</v>
      </c>
      <c r="J39" s="39">
        <f t="shared" si="12"/>
        <v>-22650</v>
      </c>
      <c r="K39" s="39">
        <f t="shared" si="12"/>
        <v>-23895</v>
      </c>
      <c r="L39" s="40">
        <f t="shared" si="12"/>
        <v>-25210</v>
      </c>
    </row>
    <row r="40" spans="2:12" ht="15.5" thickTop="1" thickBot="1" x14ac:dyDescent="0.35">
      <c r="B40" s="54">
        <f>SUM(B33:B39)</f>
        <v>-245286</v>
      </c>
      <c r="C40" s="55" t="s">
        <v>70</v>
      </c>
      <c r="D40" s="56"/>
      <c r="E40" s="57">
        <f t="shared" ref="E40:L40" si="13">SUM(E33:E39)</f>
        <v>413149</v>
      </c>
      <c r="F40" s="57">
        <f t="shared" si="13"/>
        <v>449959</v>
      </c>
      <c r="G40" s="57">
        <f t="shared" si="13"/>
        <v>-384721</v>
      </c>
      <c r="H40" s="58">
        <f t="shared" si="13"/>
        <v>-253385</v>
      </c>
      <c r="I40" s="58">
        <f t="shared" si="13"/>
        <v>87642</v>
      </c>
      <c r="J40" s="58">
        <f t="shared" si="13"/>
        <v>92462</v>
      </c>
      <c r="K40" s="58">
        <f t="shared" si="13"/>
        <v>97548</v>
      </c>
      <c r="L40" s="59">
        <f t="shared" si="13"/>
        <v>102912</v>
      </c>
    </row>
    <row r="41" spans="2:12" ht="15" thickTop="1" x14ac:dyDescent="0.3">
      <c r="B41" s="36">
        <f>(G16-B16)-B29</f>
        <v>43035</v>
      </c>
      <c r="C41" s="34" t="s">
        <v>17</v>
      </c>
      <c r="D41" s="7"/>
      <c r="E41" s="9">
        <f>(D16-E16)-E29</f>
        <v>-412929</v>
      </c>
      <c r="F41" s="9">
        <f t="shared" ref="F41:L41" si="14">E16-F16-F29</f>
        <v>-348148</v>
      </c>
      <c r="G41" s="9">
        <f t="shared" si="14"/>
        <v>-50389</v>
      </c>
      <c r="H41" s="41">
        <f t="shared" si="14"/>
        <v>43035</v>
      </c>
      <c r="I41" s="41">
        <f t="shared" si="14"/>
        <v>0</v>
      </c>
      <c r="J41" s="41">
        <f t="shared" si="14"/>
        <v>0</v>
      </c>
      <c r="K41" s="41">
        <f t="shared" si="14"/>
        <v>0</v>
      </c>
      <c r="L41" s="42">
        <f t="shared" si="14"/>
        <v>0</v>
      </c>
    </row>
    <row r="42" spans="2:12" ht="14.5" x14ac:dyDescent="0.3">
      <c r="B42" s="31">
        <f>B23-G23</f>
        <v>9468</v>
      </c>
      <c r="C42" s="32" t="s">
        <v>72</v>
      </c>
      <c r="D42" s="7"/>
      <c r="E42" s="6">
        <f>E23-D23</f>
        <v>23083</v>
      </c>
      <c r="F42" s="6">
        <f t="shared" ref="F42:L42" si="15">F23-E23</f>
        <v>42916</v>
      </c>
      <c r="G42" s="6">
        <f t="shared" si="15"/>
        <v>7301</v>
      </c>
      <c r="H42" s="37">
        <f t="shared" si="15"/>
        <v>18936</v>
      </c>
      <c r="I42" s="37">
        <f t="shared" si="15"/>
        <v>0</v>
      </c>
      <c r="J42" s="37">
        <f t="shared" si="15"/>
        <v>0</v>
      </c>
      <c r="K42" s="37">
        <f t="shared" si="15"/>
        <v>0</v>
      </c>
      <c r="L42" s="38">
        <f t="shared" si="15"/>
        <v>0</v>
      </c>
    </row>
    <row r="43" spans="2:12" ht="15" thickBot="1" x14ac:dyDescent="0.35">
      <c r="B43" s="35">
        <f>B22-G22-B12</f>
        <v>-2480</v>
      </c>
      <c r="C43" s="33" t="s">
        <v>73</v>
      </c>
      <c r="D43" s="7"/>
      <c r="E43" s="8">
        <f>E22-D22-E12</f>
        <v>524620</v>
      </c>
      <c r="F43" s="8">
        <f t="shared" ref="F43:L43" si="16">F22-E22-F12</f>
        <v>294479</v>
      </c>
      <c r="G43" s="8">
        <f t="shared" si="16"/>
        <v>-47038</v>
      </c>
      <c r="H43" s="39">
        <f t="shared" si="16"/>
        <v>0</v>
      </c>
      <c r="I43" s="39">
        <f t="shared" si="16"/>
        <v>0</v>
      </c>
      <c r="J43" s="39">
        <f t="shared" si="16"/>
        <v>0</v>
      </c>
      <c r="K43" s="39">
        <f t="shared" si="16"/>
        <v>0</v>
      </c>
      <c r="L43" s="40">
        <f t="shared" si="16"/>
        <v>0</v>
      </c>
    </row>
    <row r="44" spans="2:12" ht="15.5" thickTop="1" thickBot="1" x14ac:dyDescent="0.35">
      <c r="B44" s="110">
        <f>SUM(B33:B39)+SUM(B41:B43)</f>
        <v>-195263</v>
      </c>
      <c r="C44" s="111" t="s">
        <v>22</v>
      </c>
      <c r="D44" s="112"/>
      <c r="E44" s="113">
        <f t="shared" ref="E44:L44" si="17">SUM(E33:E39)+SUM(E41:E43)</f>
        <v>547923</v>
      </c>
      <c r="F44" s="113">
        <f t="shared" si="17"/>
        <v>439206</v>
      </c>
      <c r="G44" s="113">
        <f t="shared" si="17"/>
        <v>-474847</v>
      </c>
      <c r="H44" s="114">
        <f t="shared" si="17"/>
        <v>-191414</v>
      </c>
      <c r="I44" s="114">
        <f t="shared" si="17"/>
        <v>87642</v>
      </c>
      <c r="J44" s="114">
        <f t="shared" si="17"/>
        <v>92462</v>
      </c>
      <c r="K44" s="114">
        <f t="shared" si="17"/>
        <v>97548</v>
      </c>
      <c r="L44" s="115">
        <f t="shared" si="17"/>
        <v>102912</v>
      </c>
    </row>
    <row r="45" spans="2:12" ht="5.25" customHeight="1" thickTop="1" x14ac:dyDescent="0.25">
      <c r="B45" s="2"/>
      <c r="C45" s="2"/>
      <c r="D45" s="2"/>
      <c r="E45" s="2"/>
      <c r="F45" s="2"/>
      <c r="G45" s="2"/>
      <c r="H45" s="2"/>
      <c r="I45" s="2"/>
      <c r="J45" s="2"/>
      <c r="K45" s="2"/>
      <c r="L45" s="2"/>
    </row>
    <row r="46" spans="2:12" x14ac:dyDescent="0.25">
      <c r="B46" s="2"/>
      <c r="C46" s="2"/>
      <c r="D46" s="2"/>
      <c r="E46" s="2"/>
      <c r="F46" s="2"/>
      <c r="G46" s="2"/>
      <c r="H46" s="2"/>
      <c r="I46" s="2"/>
      <c r="J46" s="2"/>
      <c r="K46" s="2"/>
      <c r="L46" s="2"/>
    </row>
    <row r="47" spans="2:12" s="10" customFormat="1" ht="10" x14ac:dyDescent="0.2">
      <c r="B47" s="116">
        <f>(B21-B26)*1000</f>
        <v>0</v>
      </c>
      <c r="C47" s="117" t="s">
        <v>20</v>
      </c>
      <c r="D47" s="116">
        <f t="shared" ref="D47:L47" si="18">(D21-D26)*1000</f>
        <v>0</v>
      </c>
      <c r="E47" s="116">
        <f t="shared" si="18"/>
        <v>0</v>
      </c>
      <c r="F47" s="116">
        <f t="shared" si="18"/>
        <v>0</v>
      </c>
      <c r="G47" s="116">
        <f t="shared" si="18"/>
        <v>0</v>
      </c>
      <c r="H47" s="116">
        <f t="shared" si="18"/>
        <v>0</v>
      </c>
      <c r="I47" s="116">
        <f t="shared" si="18"/>
        <v>0</v>
      </c>
      <c r="J47" s="116">
        <f t="shared" si="18"/>
        <v>0</v>
      </c>
      <c r="K47" s="116">
        <f t="shared" si="18"/>
        <v>0</v>
      </c>
      <c r="L47" s="116">
        <f t="shared" si="18"/>
        <v>0</v>
      </c>
    </row>
    <row r="48" spans="2:12" s="10" customFormat="1" ht="10" x14ac:dyDescent="0.2">
      <c r="B48" s="116">
        <f>B44-(B20-G20)</f>
        <v>0</v>
      </c>
      <c r="C48" s="117" t="s">
        <v>21</v>
      </c>
      <c r="D48" s="116"/>
      <c r="E48" s="116">
        <f t="shared" ref="E48:L48" si="19">E44-(E20-D20)</f>
        <v>0</v>
      </c>
      <c r="F48" s="116">
        <f t="shared" si="19"/>
        <v>0</v>
      </c>
      <c r="G48" s="116">
        <f t="shared" si="19"/>
        <v>0</v>
      </c>
      <c r="H48" s="116">
        <f t="shared" si="19"/>
        <v>0</v>
      </c>
      <c r="I48" s="116">
        <f t="shared" si="19"/>
        <v>0</v>
      </c>
      <c r="J48" s="116">
        <f t="shared" si="19"/>
        <v>0</v>
      </c>
      <c r="K48" s="116">
        <f t="shared" si="19"/>
        <v>0</v>
      </c>
      <c r="L48" s="116">
        <f t="shared" si="19"/>
        <v>0</v>
      </c>
    </row>
    <row r="49" spans="5:5" s="2" customFormat="1" x14ac:dyDescent="0.25"/>
    <row r="50" spans="5:5" s="2" customFormat="1" x14ac:dyDescent="0.25"/>
    <row r="51" spans="5:5" s="2" customFormat="1" x14ac:dyDescent="0.25"/>
    <row r="52" spans="5:5" s="2" customFormat="1" x14ac:dyDescent="0.25"/>
    <row r="53" spans="5:5" s="2" customFormat="1" x14ac:dyDescent="0.25">
      <c r="E53" s="3"/>
    </row>
    <row r="54" spans="5:5" s="2" customFormat="1" x14ac:dyDescent="0.25"/>
    <row r="55" spans="5:5" s="2" customFormat="1" x14ac:dyDescent="0.25"/>
    <row r="56" spans="5:5" s="2" customFormat="1" x14ac:dyDescent="0.25"/>
    <row r="57" spans="5:5" s="2" customFormat="1" x14ac:dyDescent="0.25"/>
    <row r="58" spans="5:5" s="2" customFormat="1" x14ac:dyDescent="0.25"/>
    <row r="59" spans="5:5" s="2" customFormat="1" x14ac:dyDescent="0.25"/>
    <row r="60" spans="5:5" s="2" customFormat="1" x14ac:dyDescent="0.25"/>
    <row r="61" spans="5:5" s="2" customFormat="1" x14ac:dyDescent="0.25"/>
    <row r="62" spans="5:5" s="2" customFormat="1" x14ac:dyDescent="0.25"/>
    <row r="63" spans="5:5" s="2" customFormat="1" x14ac:dyDescent="0.25"/>
    <row r="64" spans="5:5" s="2" customFormat="1" x14ac:dyDescent="0.25"/>
  </sheetData>
  <mergeCells count="5">
    <mergeCell ref="D2:L2"/>
    <mergeCell ref="B4:L4"/>
    <mergeCell ref="B15:L15"/>
    <mergeCell ref="B32:L32"/>
    <mergeCell ref="B28:L28"/>
  </mergeCells>
  <phoneticPr fontId="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M123"/>
  <sheetViews>
    <sheetView zoomScale="85" zoomScaleNormal="85" workbookViewId="0">
      <pane xSplit="4" ySplit="5" topLeftCell="E6" activePane="bottomRight" state="frozen"/>
      <selection pane="topRight" activeCell="E1" sqref="E1"/>
      <selection pane="bottomLeft" activeCell="A6" sqref="A6"/>
      <selection pane="bottomRight" activeCell="P28" sqref="P28"/>
    </sheetView>
  </sheetViews>
  <sheetFormatPr defaultColWidth="9.1796875" defaultRowHeight="12.5" x14ac:dyDescent="0.25"/>
  <cols>
    <col min="1" max="1" width="1.7265625" style="2" customWidth="1"/>
    <col min="2" max="3" width="9.1796875" style="2"/>
    <col min="4" max="4" width="15.7265625" style="2" customWidth="1"/>
    <col min="5" max="8" width="14.81640625" style="2" bestFit="1" customWidth="1"/>
    <col min="9" max="9" width="14.81640625" style="2" customWidth="1"/>
    <col min="10" max="13" width="14.81640625" style="2" bestFit="1" customWidth="1"/>
    <col min="14" max="14" width="1.7265625" style="2" customWidth="1"/>
    <col min="15" max="16384" width="9.1796875" style="2"/>
  </cols>
  <sheetData>
    <row r="1" spans="2:13" x14ac:dyDescent="0.25">
      <c r="B1" s="125" t="s">
        <v>12</v>
      </c>
      <c r="C1" s="126"/>
      <c r="D1" s="127"/>
      <c r="I1" s="61">
        <v>0.15</v>
      </c>
      <c r="J1" s="61">
        <v>0.15</v>
      </c>
      <c r="K1" s="61">
        <v>0.15</v>
      </c>
      <c r="L1" s="61">
        <v>0.15</v>
      </c>
      <c r="M1" s="61">
        <v>0.15</v>
      </c>
    </row>
    <row r="2" spans="2:13" x14ac:dyDescent="0.25">
      <c r="B2" s="125" t="s">
        <v>80</v>
      </c>
      <c r="C2" s="126"/>
      <c r="D2" s="127"/>
      <c r="J2" s="61">
        <v>5.0000000000000001E-3</v>
      </c>
      <c r="K2" s="61">
        <v>5.0000000000000001E-3</v>
      </c>
      <c r="L2" s="61">
        <v>5.0000000000000001E-3</v>
      </c>
      <c r="M2" s="61">
        <v>5.0000000000000001E-3</v>
      </c>
    </row>
    <row r="3" spans="2:13" x14ac:dyDescent="0.25">
      <c r="B3" s="125" t="s">
        <v>79</v>
      </c>
      <c r="C3" s="126"/>
      <c r="D3" s="127"/>
      <c r="J3" s="62">
        <v>0.05</v>
      </c>
      <c r="K3" s="62">
        <v>0.05</v>
      </c>
      <c r="L3" s="62">
        <v>0.05</v>
      </c>
      <c r="M3" s="62">
        <v>0.05</v>
      </c>
    </row>
    <row r="4" spans="2:13" ht="6" customHeight="1" thickBot="1" x14ac:dyDescent="0.3"/>
    <row r="5" spans="2:13" ht="29.5" customHeight="1" thickTop="1" thickBot="1" x14ac:dyDescent="0.3">
      <c r="B5" s="129" t="s">
        <v>88</v>
      </c>
      <c r="C5" s="130"/>
      <c r="D5" s="131"/>
      <c r="E5" s="87">
        <f>ATASKAITOS!D3</f>
        <v>2016</v>
      </c>
      <c r="F5" s="87">
        <f>ATASKAITOS!E3</f>
        <v>2017</v>
      </c>
      <c r="G5" s="87">
        <f>ATASKAITOS!F3</f>
        <v>2018</v>
      </c>
      <c r="H5" s="87">
        <f>ATASKAITOS!G3</f>
        <v>2019</v>
      </c>
      <c r="I5" s="88">
        <f>ATASKAITOS!H3</f>
        <v>2020</v>
      </c>
      <c r="J5" s="88">
        <f>ATASKAITOS!I3</f>
        <v>2021</v>
      </c>
      <c r="K5" s="88">
        <f>ATASKAITOS!J3</f>
        <v>2022</v>
      </c>
      <c r="L5" s="88">
        <f>ATASKAITOS!K3</f>
        <v>2023</v>
      </c>
      <c r="M5" s="89">
        <f>ATASKAITOS!L3</f>
        <v>2024</v>
      </c>
    </row>
    <row r="6" spans="2:13" ht="6" customHeight="1" thickTop="1" x14ac:dyDescent="0.25"/>
    <row r="7" spans="2:13" x14ac:dyDescent="0.25">
      <c r="B7" s="125" t="s">
        <v>138</v>
      </c>
      <c r="C7" s="126"/>
      <c r="D7" s="127"/>
      <c r="E7" s="63">
        <f>ATASKAITOS!D5</f>
        <v>1746431</v>
      </c>
      <c r="F7" s="63">
        <f>ATASKAITOS!E5</f>
        <v>1840853</v>
      </c>
      <c r="G7" s="63">
        <f>ATASKAITOS!F5</f>
        <v>1958435</v>
      </c>
      <c r="H7" s="63">
        <f>ATASKAITOS!G5</f>
        <v>2282937</v>
      </c>
      <c r="I7" s="64">
        <f>ATASKAITOS!H5</f>
        <v>2190162</v>
      </c>
      <c r="J7" s="64">
        <f>ATASKAITOS!I5</f>
        <v>2310621</v>
      </c>
      <c r="K7" s="64">
        <f>ATASKAITOS!J5</f>
        <v>2437705</v>
      </c>
      <c r="L7" s="64">
        <f>ATASKAITOS!K5</f>
        <v>2571779</v>
      </c>
      <c r="M7" s="64">
        <f>ATASKAITOS!L5</f>
        <v>2713227</v>
      </c>
    </row>
    <row r="8" spans="2:13" x14ac:dyDescent="0.25">
      <c r="B8" s="125" t="s">
        <v>95</v>
      </c>
      <c r="C8" s="126"/>
      <c r="D8" s="127"/>
      <c r="F8" s="70">
        <f>IF(ISERROR(F7/E7-1),"-",F7/E7-1)</f>
        <v>5.4065691687790629E-2</v>
      </c>
      <c r="G8" s="70">
        <f t="shared" ref="G8:M8" si="0">IF(ISERROR(G7/F7-1),"-",G7/F7-1)</f>
        <v>6.3873649878616101E-2</v>
      </c>
      <c r="H8" s="70">
        <f t="shared" si="0"/>
        <v>0.16569454692139396</v>
      </c>
      <c r="I8" s="75">
        <f t="shared" si="0"/>
        <v>-4.0638440745408233E-2</v>
      </c>
      <c r="J8" s="75">
        <f t="shared" si="0"/>
        <v>5.5000041092850616E-2</v>
      </c>
      <c r="K8" s="75">
        <f t="shared" si="0"/>
        <v>5.4999932918466499E-2</v>
      </c>
      <c r="L8" s="75">
        <f t="shared" si="0"/>
        <v>5.5000092299929637E-2</v>
      </c>
      <c r="M8" s="75">
        <f t="shared" si="0"/>
        <v>5.5000060269564388E-2</v>
      </c>
    </row>
    <row r="9" spans="2:13" x14ac:dyDescent="0.25">
      <c r="B9" s="125" t="s">
        <v>96</v>
      </c>
      <c r="C9" s="126"/>
      <c r="D9" s="127"/>
      <c r="F9" s="79"/>
      <c r="G9" s="79"/>
      <c r="H9" s="79"/>
      <c r="I9" s="80">
        <f>IF(ISERROR(ATASKAITOS!B5*(12/ATASKAITOS!B2)/ATASKAITOS!G5-1),"-",ATASKAITOS!B5*(12/ATASKAITOS!B2)/ATASKAITOS!G5-1)</f>
        <v>-4.0638440745408233E-2</v>
      </c>
      <c r="J9" s="80">
        <f>J2+J3</f>
        <v>5.5E-2</v>
      </c>
      <c r="K9" s="80">
        <f>K2+K3</f>
        <v>5.5E-2</v>
      </c>
      <c r="L9" s="80">
        <f>L2+L3</f>
        <v>5.5E-2</v>
      </c>
      <c r="M9" s="80">
        <f>M2+M3</f>
        <v>5.5E-2</v>
      </c>
    </row>
    <row r="10" spans="2:13" x14ac:dyDescent="0.25">
      <c r="B10" s="125" t="s">
        <v>139</v>
      </c>
      <c r="C10" s="126"/>
      <c r="D10" s="127"/>
      <c r="I10" s="76">
        <f>IF(ISERROR(I7-ROUND(H7+H7*I9,0)),"-",I7-ROUND(H7+H7*I9,0))</f>
        <v>0</v>
      </c>
      <c r="J10" s="76">
        <f>J7-ROUND(I7+I7*J9,0)</f>
        <v>0</v>
      </c>
      <c r="K10" s="76">
        <f>K7-ROUND(J7+J7*K9,0)</f>
        <v>0</v>
      </c>
      <c r="L10" s="76">
        <f>L7-ROUND(K7+K7*L9,0)</f>
        <v>0</v>
      </c>
      <c r="M10" s="76">
        <f>M7-ROUND(L7+L7*M9,0)</f>
        <v>0</v>
      </c>
    </row>
    <row r="11" spans="2:13" x14ac:dyDescent="0.25">
      <c r="B11" s="125" t="s">
        <v>119</v>
      </c>
      <c r="C11" s="126"/>
      <c r="D11" s="127"/>
      <c r="I11" s="68">
        <v>0</v>
      </c>
      <c r="J11" s="68">
        <v>0</v>
      </c>
      <c r="K11" s="68">
        <v>0</v>
      </c>
      <c r="L11" s="68">
        <v>0</v>
      </c>
      <c r="M11" s="68">
        <v>0</v>
      </c>
    </row>
    <row r="12" spans="2:13" x14ac:dyDescent="0.25">
      <c r="B12" s="125" t="s">
        <v>140</v>
      </c>
      <c r="C12" s="126"/>
      <c r="D12" s="127"/>
      <c r="I12" s="66">
        <v>0</v>
      </c>
      <c r="J12" s="66">
        <v>0</v>
      </c>
      <c r="K12" s="66">
        <v>0</v>
      </c>
      <c r="L12" s="66">
        <v>0</v>
      </c>
      <c r="M12" s="66">
        <v>0</v>
      </c>
    </row>
    <row r="13" spans="2:13" ht="6" customHeight="1" x14ac:dyDescent="0.25"/>
    <row r="14" spans="2:13" x14ac:dyDescent="0.25">
      <c r="B14" s="125" t="s">
        <v>141</v>
      </c>
      <c r="C14" s="126"/>
      <c r="D14" s="127"/>
      <c r="E14" s="63">
        <f>ATASKAITOS!D6</f>
        <v>1214375</v>
      </c>
      <c r="F14" s="63">
        <f>ATASKAITOS!E6</f>
        <v>1444305</v>
      </c>
      <c r="G14" s="63">
        <f>ATASKAITOS!F6</f>
        <v>1548652</v>
      </c>
      <c r="H14" s="63">
        <f>ATASKAITOS!G6</f>
        <v>1732496</v>
      </c>
      <c r="I14" s="64">
        <f>ATASKAITOS!H6</f>
        <v>1769164</v>
      </c>
      <c r="J14" s="64">
        <f>ATASKAITOS!I6</f>
        <v>1866468</v>
      </c>
      <c r="K14" s="64">
        <f>ATASKAITOS!J6</f>
        <v>1969124</v>
      </c>
      <c r="L14" s="64">
        <f>ATASKAITOS!K6</f>
        <v>2077426</v>
      </c>
      <c r="M14" s="64">
        <f>ATASKAITOS!L6</f>
        <v>2191685</v>
      </c>
    </row>
    <row r="15" spans="2:13" x14ac:dyDescent="0.25">
      <c r="B15" s="125" t="s">
        <v>91</v>
      </c>
      <c r="C15" s="126"/>
      <c r="D15" s="127" t="s">
        <v>13</v>
      </c>
      <c r="E15" s="70">
        <f>IF(ISERROR(ATASKAITOS!D6/ATASKAITOS!D5),"-",ATASKAITOS!D6/ATASKAITOS!D5)</f>
        <v>0.69534668131749833</v>
      </c>
      <c r="F15" s="70">
        <f>IF(ISERROR(ATASKAITOS!E6/ATASKAITOS!E5),"-",ATASKAITOS!E6/ATASKAITOS!E5)</f>
        <v>0.78458464635687908</v>
      </c>
      <c r="G15" s="70">
        <f>IF(ISERROR(ATASKAITOS!F6/ATASKAITOS!F5),"-",ATASKAITOS!F6/ATASKAITOS!F5)</f>
        <v>0.79075996905692558</v>
      </c>
      <c r="H15" s="70">
        <f>IF(ISERROR(ATASKAITOS!G6/ATASKAITOS!G5),"-",ATASKAITOS!G6/ATASKAITOS!G5)</f>
        <v>0.75888909768425494</v>
      </c>
      <c r="I15" s="75">
        <f>IF(ISERROR(ATASKAITOS!H6/ATASKAITOS!H5),"-",ATASKAITOS!H6/ATASKAITOS!H5)</f>
        <v>0.80777768950424667</v>
      </c>
      <c r="J15" s="75">
        <f>IF(ISERROR(ATASKAITOS!I6/ATASKAITOS!I5),"-",ATASKAITOS!I6/ATASKAITOS!I5)</f>
        <v>0.80777764938516528</v>
      </c>
      <c r="K15" s="75">
        <f>IF(ISERROR(ATASKAITOS!J6/ATASKAITOS!J5),"-",ATASKAITOS!J6/ATASKAITOS!J5)</f>
        <v>0.80777780740491567</v>
      </c>
      <c r="L15" s="75">
        <f>IF(ISERROR(ATASKAITOS!K6/ATASKAITOS!K5),"-",ATASKAITOS!K6/ATASKAITOS!K5)</f>
        <v>0.80777780672445032</v>
      </c>
      <c r="M15" s="75">
        <f>IF(ISERROR(ATASKAITOS!L6/ATASKAITOS!L5),"-",ATASKAITOS!L6/ATASKAITOS!L5)</f>
        <v>0.80777797066002954</v>
      </c>
    </row>
    <row r="16" spans="2:13" x14ac:dyDescent="0.25">
      <c r="B16" s="125" t="s">
        <v>92</v>
      </c>
      <c r="C16" s="126"/>
      <c r="D16" s="127" t="s">
        <v>13</v>
      </c>
      <c r="E16" s="81"/>
      <c r="F16" s="81"/>
      <c r="G16" s="81"/>
      <c r="H16" s="81"/>
      <c r="I16" s="78">
        <f>IF(ISERROR(ATASKAITOS!B6/ATASKAITOS!B5),"-",ATASKAITOS!B6/ATASKAITOS!B5)</f>
        <v>0.80777768950424667</v>
      </c>
      <c r="J16" s="78">
        <f>IF(ISERROR(ATASKAITOS!H6/ATASKAITOS!H5),"-",ATASKAITOS!H6/ATASKAITOS!H5)</f>
        <v>0.80777768950424667</v>
      </c>
      <c r="K16" s="78">
        <f>IF(ISERROR(ATASKAITOS!I6/ATASKAITOS!I5),"-",ATASKAITOS!I6/ATASKAITOS!I5)</f>
        <v>0.80777764938516528</v>
      </c>
      <c r="L16" s="78">
        <f>IF(ISERROR(ATASKAITOS!J6/ATASKAITOS!J5),"-",ATASKAITOS!J6/ATASKAITOS!J5)</f>
        <v>0.80777780740491567</v>
      </c>
      <c r="M16" s="78">
        <f>IF(ISERROR(ATASKAITOS!K6/ATASKAITOS!K5),"-",ATASKAITOS!K6/ATASKAITOS!K5)</f>
        <v>0.80777780672445032</v>
      </c>
    </row>
    <row r="17" spans="2:13" x14ac:dyDescent="0.25">
      <c r="B17" s="125" t="s">
        <v>142</v>
      </c>
      <c r="C17" s="126"/>
      <c r="D17" s="127"/>
      <c r="I17" s="76">
        <f>IF(ISERROR(I14-ROUND(I7*I16,0)),"-",I14-ROUND(I7*I16,0))</f>
        <v>0</v>
      </c>
      <c r="J17" s="76">
        <f>IF(ISERROR(J14-ROUND(J7*J16,0)),"-",J14-ROUND(J7*J16,0))</f>
        <v>0</v>
      </c>
      <c r="K17" s="76">
        <f>IF(ISERROR(K14-ROUND(K7*K16,0)),"-",K14-ROUND(K7*K16,0))</f>
        <v>0</v>
      </c>
      <c r="L17" s="76">
        <f>IF(ISERROR(L14-ROUND(L7*L16,0)),"-",L14-ROUND(L7*L16,0))</f>
        <v>0</v>
      </c>
      <c r="M17" s="76">
        <f>IF(ISERROR(M14-ROUND(M7*M16,0)),"-",M14-ROUND(M7*M16,0))</f>
        <v>0</v>
      </c>
    </row>
    <row r="18" spans="2:13" ht="6" customHeight="1" x14ac:dyDescent="0.25"/>
    <row r="19" spans="2:13" x14ac:dyDescent="0.25">
      <c r="B19" s="125" t="s">
        <v>143</v>
      </c>
      <c r="C19" s="126"/>
      <c r="D19" s="127"/>
      <c r="E19" s="63">
        <f>ATASKAITOS!D6-ATASKAITOS!D29</f>
        <v>1064782</v>
      </c>
      <c r="F19" s="63">
        <f>ATASKAITOS!E6-ATASKAITOS!E29</f>
        <v>1332221</v>
      </c>
      <c r="G19" s="63">
        <f>ATASKAITOS!F6-ATASKAITOS!F29</f>
        <v>1441411</v>
      </c>
      <c r="H19" s="63">
        <f>ATASKAITOS!G6-ATASKAITOS!G29</f>
        <v>1626290</v>
      </c>
      <c r="I19" s="64">
        <f>ATASKAITOS!H6-ATASKAITOS!H29</f>
        <v>1769164</v>
      </c>
      <c r="J19" s="64">
        <f>ATASKAITOS!I6-ATASKAITOS!I29</f>
        <v>1866468</v>
      </c>
      <c r="K19" s="64">
        <f>ATASKAITOS!J6-ATASKAITOS!J29</f>
        <v>1969124</v>
      </c>
      <c r="L19" s="64">
        <f>ATASKAITOS!K6-ATASKAITOS!K29</f>
        <v>2077426</v>
      </c>
      <c r="M19" s="64">
        <f>ATASKAITOS!L6-ATASKAITOS!L29</f>
        <v>2191685</v>
      </c>
    </row>
    <row r="20" spans="2:13" x14ac:dyDescent="0.25">
      <c r="B20" s="125" t="s">
        <v>121</v>
      </c>
      <c r="C20" s="126"/>
      <c r="D20" s="127" t="s">
        <v>13</v>
      </c>
      <c r="E20" s="70">
        <f>IF(ISERROR((ATASKAITOS!D6-ATASKAITOS!D29)/ATASKAITOS!D5),"-",(ATASKAITOS!D6-ATASKAITOS!D29)/ATASKAITOS!D5)</f>
        <v>0.60969027691331634</v>
      </c>
      <c r="F20" s="70">
        <f>IF(ISERROR((ATASKAITOS!E6-ATASKAITOS!E29)/ATASKAITOS!E5),"-",(ATASKAITOS!E6-ATASKAITOS!E29)/ATASKAITOS!E5)</f>
        <v>0.72369765538041331</v>
      </c>
      <c r="G20" s="70">
        <f>IF(ISERROR((ATASKAITOS!F6-ATASKAITOS!F29)/ATASKAITOS!F5),"-",(ATASKAITOS!F6-ATASKAITOS!F29)/ATASKAITOS!F5)</f>
        <v>0.73600145013748219</v>
      </c>
      <c r="H20" s="70">
        <f>IF(ISERROR((ATASKAITOS!G6-ATASKAITOS!G29)/ATASKAITOS!G5),"-",(ATASKAITOS!G6-ATASKAITOS!G29)/ATASKAITOS!G5)</f>
        <v>0.71236744596981871</v>
      </c>
      <c r="I20" s="75">
        <f>IF(ISERROR((ATASKAITOS!H6-ATASKAITOS!H29)/ATASKAITOS!H5),"-",(ATASKAITOS!H6-ATASKAITOS!H29)/ATASKAITOS!H5)</f>
        <v>0.80777768950424667</v>
      </c>
      <c r="J20" s="75">
        <f>IF(ISERROR((ATASKAITOS!I6-ATASKAITOS!I29)/ATASKAITOS!I5),"-",(ATASKAITOS!I6-ATASKAITOS!I29)/ATASKAITOS!I5)</f>
        <v>0.80777764938516528</v>
      </c>
      <c r="K20" s="75">
        <f>IF(ISERROR((ATASKAITOS!J6-ATASKAITOS!J29)/ATASKAITOS!J5),"-",(ATASKAITOS!J6-ATASKAITOS!J29)/ATASKAITOS!J5)</f>
        <v>0.80777780740491567</v>
      </c>
      <c r="L20" s="75">
        <f>IF(ISERROR((ATASKAITOS!K6-ATASKAITOS!K29)/ATASKAITOS!K5),"-",(ATASKAITOS!K6-ATASKAITOS!K29)/ATASKAITOS!K5)</f>
        <v>0.80777780672445032</v>
      </c>
      <c r="M20" s="75">
        <f>IF(ISERROR((ATASKAITOS!L6-ATASKAITOS!L29)/ATASKAITOS!L5),"-",(ATASKAITOS!L6-ATASKAITOS!L29)/ATASKAITOS!L5)</f>
        <v>0.80777797066002954</v>
      </c>
    </row>
    <row r="21" spans="2:13" x14ac:dyDescent="0.25">
      <c r="B21" s="125" t="s">
        <v>123</v>
      </c>
      <c r="C21" s="126"/>
      <c r="D21" s="127" t="s">
        <v>13</v>
      </c>
      <c r="E21" s="81"/>
      <c r="F21" s="81"/>
      <c r="G21" s="81"/>
      <c r="H21" s="81"/>
      <c r="I21" s="78">
        <f>IF(ISERROR((ATASKAITOS!B6-ATASKAITOS!B29)/ATASKAITOS!B5),"-",(ATASKAITOS!B6-ATASKAITOS!B29)/ATASKAITOS!B5)</f>
        <v>0.80777768950424667</v>
      </c>
      <c r="J21" s="78">
        <f>IF(ISERROR((ATASKAITOS!H6-ATASKAITOS!H29)/ATASKAITOS!H5),"-",(ATASKAITOS!H6-ATASKAITOS!H29)/ATASKAITOS!H5)</f>
        <v>0.80777768950424667</v>
      </c>
      <c r="K21" s="78">
        <f>IF(ISERROR((ATASKAITOS!I6-ATASKAITOS!I29)/ATASKAITOS!I5),"-",(ATASKAITOS!I6-ATASKAITOS!I29)/ATASKAITOS!I5)</f>
        <v>0.80777764938516528</v>
      </c>
      <c r="L21" s="78">
        <f>IF(ISERROR((ATASKAITOS!J6-ATASKAITOS!J29)/ATASKAITOS!J5),"-",(ATASKAITOS!J6-ATASKAITOS!J29)/ATASKAITOS!J5)</f>
        <v>0.80777780740491567</v>
      </c>
      <c r="M21" s="78">
        <f>IF(ISERROR((ATASKAITOS!K6-ATASKAITOS!K29)/ATASKAITOS!K5),"-",(ATASKAITOS!K6-ATASKAITOS!K29)/ATASKAITOS!K5)</f>
        <v>0.80777780672445032</v>
      </c>
    </row>
    <row r="22" spans="2:13" x14ac:dyDescent="0.25">
      <c r="B22" s="125" t="s">
        <v>144</v>
      </c>
      <c r="C22" s="126"/>
      <c r="D22" s="127"/>
      <c r="I22" s="76">
        <f>IF(ISERROR(I19-ROUND(I7*I21,0)),"-",I19-ROUND(I7*I21,0))</f>
        <v>0</v>
      </c>
      <c r="J22" s="76">
        <f>IF(ISERROR(J19-ROUND(J7*J21,0)),"-",J19-ROUND(J7*J21,0))</f>
        <v>0</v>
      </c>
      <c r="K22" s="76">
        <f>IF(ISERROR(K19-ROUND(K7*K21,0)),"-",K19-ROUND(K7*K21,0))</f>
        <v>0</v>
      </c>
      <c r="L22" s="76">
        <f>IF(ISERROR(L19-ROUND(L7*L21,0)),"-",L19-ROUND(L7*L21,0))</f>
        <v>0</v>
      </c>
      <c r="M22" s="76">
        <f>IF(ISERROR(M19-ROUND(M7*M21,0)),"-",M19-ROUND(M7*M21,0))</f>
        <v>0</v>
      </c>
    </row>
    <row r="23" spans="2:13" x14ac:dyDescent="0.25">
      <c r="B23" s="125" t="s">
        <v>119</v>
      </c>
      <c r="C23" s="126"/>
      <c r="D23" s="127"/>
      <c r="E23" s="71"/>
      <c r="F23" s="71"/>
      <c r="G23" s="71"/>
      <c r="H23" s="71"/>
      <c r="I23" s="68">
        <v>0</v>
      </c>
      <c r="J23" s="68">
        <v>0</v>
      </c>
      <c r="K23" s="68">
        <v>0</v>
      </c>
      <c r="L23" s="68">
        <v>0</v>
      </c>
      <c r="M23" s="68">
        <v>0</v>
      </c>
    </row>
    <row r="24" spans="2:13" x14ac:dyDescent="0.25">
      <c r="B24" s="125" t="s">
        <v>140</v>
      </c>
      <c r="C24" s="126"/>
      <c r="D24" s="127"/>
      <c r="I24" s="66">
        <v>0</v>
      </c>
      <c r="J24" s="66">
        <v>0</v>
      </c>
      <c r="K24" s="66">
        <v>0</v>
      </c>
      <c r="L24" s="66">
        <v>0</v>
      </c>
      <c r="M24" s="66">
        <v>0</v>
      </c>
    </row>
    <row r="25" spans="2:13" ht="6" customHeight="1" x14ac:dyDescent="0.25"/>
    <row r="26" spans="2:13" x14ac:dyDescent="0.25">
      <c r="B26" s="125" t="s">
        <v>145</v>
      </c>
      <c r="C26" s="126"/>
      <c r="D26" s="127"/>
      <c r="E26" s="63">
        <f>ATASKAITOS!D29</f>
        <v>149593</v>
      </c>
      <c r="F26" s="63">
        <f>ATASKAITOS!E29</f>
        <v>112084</v>
      </c>
      <c r="G26" s="63">
        <f>ATASKAITOS!F29</f>
        <v>107241</v>
      </c>
      <c r="H26" s="63">
        <f>ATASKAITOS!G29</f>
        <v>106206</v>
      </c>
      <c r="I26" s="64">
        <f>ATASKAITOS!H29</f>
        <v>0</v>
      </c>
      <c r="J26" s="64">
        <f>ATASKAITOS!I29</f>
        <v>0</v>
      </c>
      <c r="K26" s="64">
        <f>ATASKAITOS!J29</f>
        <v>0</v>
      </c>
      <c r="L26" s="64">
        <f>ATASKAITOS!K29</f>
        <v>0</v>
      </c>
      <c r="M26" s="64">
        <f>ATASKAITOS!L29</f>
        <v>0</v>
      </c>
    </row>
    <row r="27" spans="2:13" x14ac:dyDescent="0.25">
      <c r="B27" s="125" t="s">
        <v>122</v>
      </c>
      <c r="C27" s="126"/>
      <c r="D27" s="127"/>
      <c r="E27" s="70">
        <f>IF(ISERROR(ATASKAITOS!D29/ATASKAITOS!D6),"-",ATASKAITOS!D29/ATASKAITOS!D6)</f>
        <v>0.12318517756047349</v>
      </c>
      <c r="F27" s="70">
        <f>IF(ISERROR(ATASKAITOS!E29/ATASKAITOS!E6),"-",ATASKAITOS!E29/ATASKAITOS!E6)</f>
        <v>7.7604107165730227E-2</v>
      </c>
      <c r="G27" s="70">
        <f>IF(ISERROR(ATASKAITOS!F29/ATASKAITOS!F6),"-",ATASKAITOS!F29/ATASKAITOS!F6)</f>
        <v>6.9247965327265265E-2</v>
      </c>
      <c r="H27" s="70">
        <f>IF(ISERROR(ATASKAITOS!G29/ATASKAITOS!G6),"-",ATASKAITOS!G29/ATASKAITOS!G6)</f>
        <v>6.1302306037070216E-2</v>
      </c>
      <c r="I27" s="75">
        <f>IF(ISERROR(ATASKAITOS!H29/ATASKAITOS!H6),"-",ATASKAITOS!H29/ATASKAITOS!H6)</f>
        <v>0</v>
      </c>
      <c r="J27" s="75">
        <f>IF(ISERROR(ATASKAITOS!I29/ATASKAITOS!I6),"-",ATASKAITOS!I29/ATASKAITOS!I6)</f>
        <v>0</v>
      </c>
      <c r="K27" s="75">
        <f>IF(ISERROR(ATASKAITOS!J29/ATASKAITOS!J6),"-",ATASKAITOS!J29/ATASKAITOS!J6)</f>
        <v>0</v>
      </c>
      <c r="L27" s="75">
        <f>IF(ISERROR(ATASKAITOS!K29/ATASKAITOS!K6),"-",ATASKAITOS!K29/ATASKAITOS!K6)</f>
        <v>0</v>
      </c>
      <c r="M27" s="75">
        <f>IF(ISERROR(ATASKAITOS!L29/ATASKAITOS!L6),"-",ATASKAITOS!L29/ATASKAITOS!L6)</f>
        <v>0</v>
      </c>
    </row>
    <row r="28" spans="2:13" x14ac:dyDescent="0.25">
      <c r="B28" s="125" t="s">
        <v>146</v>
      </c>
      <c r="C28" s="126"/>
      <c r="D28" s="127"/>
      <c r="I28" s="76"/>
      <c r="J28" s="76"/>
      <c r="K28" s="76"/>
      <c r="L28" s="76"/>
      <c r="M28" s="76"/>
    </row>
    <row r="29" spans="2:13" x14ac:dyDescent="0.25">
      <c r="B29" s="118" t="s">
        <v>147</v>
      </c>
      <c r="C29" s="107"/>
      <c r="D29" s="109"/>
      <c r="I29" s="66">
        <v>0</v>
      </c>
      <c r="J29" s="66">
        <v>0</v>
      </c>
      <c r="K29" s="66">
        <v>0</v>
      </c>
      <c r="L29" s="66">
        <v>0</v>
      </c>
      <c r="M29" s="66">
        <v>0</v>
      </c>
    </row>
    <row r="30" spans="2:13" x14ac:dyDescent="0.25">
      <c r="B30" s="125" t="s">
        <v>148</v>
      </c>
      <c r="C30" s="126"/>
      <c r="D30" s="127"/>
      <c r="E30" s="71"/>
      <c r="F30" s="71"/>
      <c r="G30" s="71"/>
      <c r="H30" s="71"/>
      <c r="I30" s="60">
        <v>0</v>
      </c>
      <c r="J30" s="60">
        <v>0</v>
      </c>
      <c r="K30" s="60">
        <v>0</v>
      </c>
      <c r="L30" s="60">
        <f t="shared" ref="J30:M31" si="1">ROUND(L105/5,0)</f>
        <v>0</v>
      </c>
      <c r="M30" s="60">
        <f t="shared" si="1"/>
        <v>0</v>
      </c>
    </row>
    <row r="31" spans="2:13" x14ac:dyDescent="0.25">
      <c r="B31" s="125" t="s">
        <v>149</v>
      </c>
      <c r="C31" s="126"/>
      <c r="D31" s="127"/>
      <c r="I31" s="60">
        <f>ROUND(I106/5,0)</f>
        <v>0</v>
      </c>
      <c r="J31" s="60">
        <f t="shared" si="1"/>
        <v>0</v>
      </c>
      <c r="K31" s="60">
        <f t="shared" si="1"/>
        <v>0</v>
      </c>
      <c r="L31" s="60">
        <f t="shared" si="1"/>
        <v>0</v>
      </c>
      <c r="M31" s="60">
        <f t="shared" si="1"/>
        <v>0</v>
      </c>
    </row>
    <row r="32" spans="2:13" ht="6" customHeight="1" x14ac:dyDescent="0.25"/>
    <row r="33" spans="2:13" x14ac:dyDescent="0.25">
      <c r="B33" s="125" t="s">
        <v>150</v>
      </c>
      <c r="C33" s="126"/>
      <c r="D33" s="127"/>
      <c r="E33" s="63">
        <f>ATASKAITOS!D7</f>
        <v>551948</v>
      </c>
      <c r="F33" s="63">
        <f>ATASKAITOS!E7</f>
        <v>528096</v>
      </c>
      <c r="G33" s="63">
        <f>ATASKAITOS!F7</f>
        <v>461283</v>
      </c>
      <c r="H33" s="63">
        <f>ATASKAITOS!G7</f>
        <v>483264</v>
      </c>
      <c r="I33" s="64">
        <f>ATASKAITOS!H7</f>
        <v>535934</v>
      </c>
      <c r="J33" s="64">
        <f>ATASKAITOS!I7</f>
        <v>565410</v>
      </c>
      <c r="K33" s="64">
        <f>ATASKAITOS!J7</f>
        <v>596508</v>
      </c>
      <c r="L33" s="64">
        <f>ATASKAITOS!K7</f>
        <v>629316</v>
      </c>
      <c r="M33" s="64">
        <f>ATASKAITOS!L7</f>
        <v>663928</v>
      </c>
    </row>
    <row r="34" spans="2:13" x14ac:dyDescent="0.25">
      <c r="B34" s="125" t="s">
        <v>101</v>
      </c>
      <c r="C34" s="126"/>
      <c r="D34" s="127" t="s">
        <v>13</v>
      </c>
      <c r="E34" s="70">
        <f>IF(ISERROR(ATASKAITOS!D7/ATASKAITOS!D5),"-",ATASKAITOS!D7/ATASKAITOS!D5)</f>
        <v>0.31604340509301543</v>
      </c>
      <c r="F34" s="70">
        <f>IF(ISERROR(ATASKAITOS!E7/ATASKAITOS!E5),"-",ATASKAITOS!E7/ATASKAITOS!E5)</f>
        <v>0.28687570381774102</v>
      </c>
      <c r="G34" s="70">
        <f>IF(ISERROR(ATASKAITOS!F7/ATASKAITOS!F5),"-",ATASKAITOS!F7/ATASKAITOS!F5)</f>
        <v>0.23553653810312827</v>
      </c>
      <c r="H34" s="70">
        <f>IF(ISERROR(ATASKAITOS!G7/ATASKAITOS!G5),"-",ATASKAITOS!G7/ATASKAITOS!G5)</f>
        <v>0.21168521076140079</v>
      </c>
      <c r="I34" s="75">
        <f>IF(ISERROR(ATASKAITOS!H7/ATASKAITOS!H5),"-",ATASKAITOS!H7/ATASKAITOS!H5)</f>
        <v>0.24470062031941017</v>
      </c>
      <c r="J34" s="75">
        <f>IF(ISERROR(ATASKAITOS!I7/ATASKAITOS!I5),"-",ATASKAITOS!I7/ATASKAITOS!I5)</f>
        <v>0.24470045065806983</v>
      </c>
      <c r="K34" s="75">
        <f>IF(ISERROR(ATASKAITOS!J7/ATASKAITOS!J5),"-",ATASKAITOS!J7/ATASKAITOS!J5)</f>
        <v>0.2447006508170595</v>
      </c>
      <c r="L34" s="75">
        <f>IF(ISERROR(ATASKAITOS!K7/ATASKAITOS!K5),"-",ATASKAITOS!K7/ATASKAITOS!K5)</f>
        <v>0.24470065273882399</v>
      </c>
      <c r="M34" s="75">
        <f>IF(ISERROR(ATASKAITOS!L7/ATASKAITOS!L5),"-",ATASKAITOS!L7/ATASKAITOS!L5)</f>
        <v>0.24470049870504754</v>
      </c>
    </row>
    <row r="35" spans="2:13" x14ac:dyDescent="0.25">
      <c r="B35" s="125" t="s">
        <v>102</v>
      </c>
      <c r="C35" s="126"/>
      <c r="D35" s="127" t="s">
        <v>13</v>
      </c>
      <c r="E35" s="81"/>
      <c r="F35" s="81"/>
      <c r="G35" s="81"/>
      <c r="H35" s="81"/>
      <c r="I35" s="78">
        <f>IF(ISERROR(ATASKAITOS!B7/ATASKAITOS!B5),"-",ATASKAITOS!B7/ATASKAITOS!B5)</f>
        <v>0.24470062031941017</v>
      </c>
      <c r="J35" s="78">
        <f>IF(ISERROR(ATASKAITOS!H7/ATASKAITOS!H5),"-",ATASKAITOS!H7/ATASKAITOS!H5)</f>
        <v>0.24470062031941017</v>
      </c>
      <c r="K35" s="78">
        <f>IF(ISERROR(ATASKAITOS!I7/ATASKAITOS!I5),"-",ATASKAITOS!I7/ATASKAITOS!I5)</f>
        <v>0.24470045065806983</v>
      </c>
      <c r="L35" s="78">
        <f>IF(ISERROR(ATASKAITOS!J7/ATASKAITOS!J5),"-",ATASKAITOS!J7/ATASKAITOS!J5)</f>
        <v>0.2447006508170595</v>
      </c>
      <c r="M35" s="78">
        <f>IF(ISERROR(ATASKAITOS!K7/ATASKAITOS!K5),"-",ATASKAITOS!K7/ATASKAITOS!K5)</f>
        <v>0.24470065273882399</v>
      </c>
    </row>
    <row r="36" spans="2:13" x14ac:dyDescent="0.25">
      <c r="B36" s="125" t="s">
        <v>151</v>
      </c>
      <c r="C36" s="126"/>
      <c r="D36" s="127"/>
      <c r="I36" s="76">
        <f>IF(ISERROR(I33-ROUND(I7*I35,0)),"-",I33-ROUND(I7*I35,0))</f>
        <v>0</v>
      </c>
      <c r="J36" s="76">
        <f>IF(ISERROR(J33-ROUND(J7*J35,0)),"-",J33-ROUND(J7*J35,0))</f>
        <v>0</v>
      </c>
      <c r="K36" s="76">
        <f>IF(ISERROR(K33-ROUND(K7*K35,0)),"-",K33-ROUND(K7*K35,0))</f>
        <v>0</v>
      </c>
      <c r="L36" s="76">
        <f>IF(ISERROR(L33-ROUND(L7*L35,0)),"-",L33-ROUND(L7*L35,0))</f>
        <v>0</v>
      </c>
      <c r="M36" s="76">
        <f>IF(ISERROR(M33-ROUND(M7*M35,0)),"-",M33-ROUND(M7*M35,0))</f>
        <v>0</v>
      </c>
    </row>
    <row r="37" spans="2:13" x14ac:dyDescent="0.25">
      <c r="B37" s="125" t="s">
        <v>119</v>
      </c>
      <c r="C37" s="126"/>
      <c r="D37" s="127"/>
      <c r="E37" s="71"/>
      <c r="F37" s="71"/>
      <c r="G37" s="71"/>
      <c r="H37" s="71"/>
      <c r="I37" s="68">
        <v>0</v>
      </c>
      <c r="J37" s="68">
        <v>0</v>
      </c>
      <c r="K37" s="68">
        <v>0</v>
      </c>
      <c r="L37" s="68">
        <v>0</v>
      </c>
      <c r="M37" s="68">
        <v>0</v>
      </c>
    </row>
    <row r="38" spans="2:13" x14ac:dyDescent="0.25">
      <c r="B38" s="125" t="s">
        <v>140</v>
      </c>
      <c r="C38" s="126"/>
      <c r="D38" s="127"/>
      <c r="I38" s="66">
        <v>0</v>
      </c>
      <c r="J38" s="66">
        <v>0</v>
      </c>
      <c r="K38" s="66">
        <v>0</v>
      </c>
      <c r="L38" s="66">
        <v>0</v>
      </c>
      <c r="M38" s="66">
        <v>0</v>
      </c>
    </row>
    <row r="39" spans="2:13" ht="6" customHeight="1" x14ac:dyDescent="0.25"/>
    <row r="40" spans="2:13" x14ac:dyDescent="0.25">
      <c r="B40" s="125" t="s">
        <v>152</v>
      </c>
      <c r="C40" s="126"/>
      <c r="D40" s="127"/>
      <c r="E40" s="63">
        <f>ATASKAITOS!D9</f>
        <v>60789</v>
      </c>
      <c r="F40" s="63">
        <f>ATASKAITOS!E9</f>
        <v>130398</v>
      </c>
      <c r="G40" s="63">
        <f>ATASKAITOS!F9</f>
        <v>96985</v>
      </c>
      <c r="H40" s="63">
        <f>ATASKAITOS!G9</f>
        <v>-19657</v>
      </c>
      <c r="I40" s="64">
        <f>ATASKAITOS!H9</f>
        <v>241144</v>
      </c>
      <c r="J40" s="64">
        <f>ATASKAITOS!I9</f>
        <v>254407</v>
      </c>
      <c r="K40" s="64">
        <f>ATASKAITOS!J9</f>
        <v>268399</v>
      </c>
      <c r="L40" s="64">
        <f>ATASKAITOS!K9</f>
        <v>283161</v>
      </c>
      <c r="M40" s="64">
        <f>ATASKAITOS!L9</f>
        <v>298735</v>
      </c>
    </row>
    <row r="41" spans="2:13" x14ac:dyDescent="0.25">
      <c r="B41" s="125" t="s">
        <v>99</v>
      </c>
      <c r="C41" s="126"/>
      <c r="D41" s="127" t="s">
        <v>13</v>
      </c>
      <c r="E41" s="70">
        <f>IF(ISERROR(ATASKAITOS!D9/ATASKAITOS!D5),"-",ATASKAITOS!D9/ATASKAITOS!D5)</f>
        <v>3.4807558958813718E-2</v>
      </c>
      <c r="F41" s="70">
        <f>IF(ISERROR(ATASKAITOS!E9/ATASKAITOS!E5),"-",ATASKAITOS!E9/ATASKAITOS!E5)</f>
        <v>7.0835639782209664E-2</v>
      </c>
      <c r="G41" s="70">
        <f>IF(ISERROR(ATASKAITOS!F9/ATASKAITOS!F5),"-",ATASKAITOS!F9/ATASKAITOS!F5)</f>
        <v>4.9521684406171253E-2</v>
      </c>
      <c r="H41" s="70">
        <f>IF(ISERROR(ATASKAITOS!G9/ATASKAITOS!G5),"-",ATASKAITOS!G9/ATASKAITOS!G5)</f>
        <v>-8.6103996737535906E-3</v>
      </c>
      <c r="I41" s="75">
        <f>IF(ISERROR(ATASKAITOS!H9/ATASKAITOS!H5),"-",ATASKAITOS!H9/ATASKAITOS!H5)</f>
        <v>0.11010327089959555</v>
      </c>
      <c r="J41" s="75">
        <f>IF(ISERROR(ATASKAITOS!I9/ATASKAITOS!I5),"-",ATASKAITOS!I9/ATASKAITOS!I5)</f>
        <v>0.1101033012337376</v>
      </c>
      <c r="K41" s="75">
        <f>IF(ISERROR(ATASKAITOS!J9/ATASKAITOS!J5),"-",ATASKAITOS!J9/ATASKAITOS!J5)</f>
        <v>0.11010315029915432</v>
      </c>
      <c r="L41" s="75">
        <f>IF(ISERROR(ATASKAITOS!K9/ATASKAITOS!K5),"-",ATASKAITOS!K9/ATASKAITOS!K5)</f>
        <v>0.11010316205241585</v>
      </c>
      <c r="M41" s="75">
        <f>IF(ISERROR(ATASKAITOS!L9/ATASKAITOS!L5),"-",ATASKAITOS!L9/ATASKAITOS!L5)</f>
        <v>0.11010320920439019</v>
      </c>
    </row>
    <row r="42" spans="2:13" x14ac:dyDescent="0.25">
      <c r="B42" s="125" t="s">
        <v>100</v>
      </c>
      <c r="C42" s="126"/>
      <c r="D42" s="127" t="s">
        <v>13</v>
      </c>
      <c r="E42" s="81"/>
      <c r="F42" s="81"/>
      <c r="G42" s="81"/>
      <c r="H42" s="81"/>
      <c r="I42" s="78">
        <f>IF(ISERROR(ATASKAITOS!B9/ATASKAITOS!B5),"-",ATASKAITOS!B9/ATASKAITOS!B5)</f>
        <v>0.11010327089959555</v>
      </c>
      <c r="J42" s="78">
        <f>IF(ISERROR(ATASKAITOS!H9/ATASKAITOS!H5),"-",ATASKAITOS!H9/ATASKAITOS!H5)</f>
        <v>0.11010327089959555</v>
      </c>
      <c r="K42" s="78">
        <f>IF(ISERROR(ATASKAITOS!I9/ATASKAITOS!I5),"-",ATASKAITOS!I9/ATASKAITOS!I5)</f>
        <v>0.1101033012337376</v>
      </c>
      <c r="L42" s="78">
        <f>IF(ISERROR(ATASKAITOS!J9/ATASKAITOS!J5),"-",ATASKAITOS!J9/ATASKAITOS!J5)</f>
        <v>0.11010315029915432</v>
      </c>
      <c r="M42" s="78">
        <f>IF(ISERROR(ATASKAITOS!K9/ATASKAITOS!K5),"-",ATASKAITOS!K9/ATASKAITOS!K5)</f>
        <v>0.11010316205241585</v>
      </c>
    </row>
    <row r="43" spans="2:13" x14ac:dyDescent="0.25">
      <c r="B43" s="125" t="s">
        <v>153</v>
      </c>
      <c r="C43" s="125"/>
      <c r="D43" s="128"/>
      <c r="I43" s="76">
        <f>IF(ISERROR(I40-ROUND(I7*I42,0)),"-",I40-ROUND(I7*I42,0))</f>
        <v>0</v>
      </c>
      <c r="J43" s="76">
        <f>IF(ISERROR(J40-ROUND(J7*J42,0)),"-",J40-ROUND(J7*J42,0))</f>
        <v>0</v>
      </c>
      <c r="K43" s="76">
        <f>IF(ISERROR(K40-ROUND(K7*K42,0)),"-",K40-ROUND(K7*K42,0))</f>
        <v>0</v>
      </c>
      <c r="L43" s="76">
        <f>IF(ISERROR(L40-ROUND(L7*L42,0)),"-",L40-ROUND(L7*L42,0))</f>
        <v>0</v>
      </c>
      <c r="M43" s="76">
        <f>IF(ISERROR(M40-ROUND(M7*M42,0)),"-",M40-ROUND(M7*M42,0))</f>
        <v>0</v>
      </c>
    </row>
    <row r="44" spans="2:13" x14ac:dyDescent="0.25">
      <c r="B44" s="125" t="s">
        <v>119</v>
      </c>
      <c r="C44" s="126"/>
      <c r="D44" s="127"/>
      <c r="E44" s="71"/>
      <c r="F44" s="71"/>
      <c r="G44" s="71"/>
      <c r="H44" s="71"/>
      <c r="I44" s="68">
        <v>0</v>
      </c>
      <c r="J44" s="68">
        <v>0</v>
      </c>
      <c r="K44" s="68">
        <v>0</v>
      </c>
      <c r="L44" s="68">
        <v>0</v>
      </c>
      <c r="M44" s="68">
        <v>0</v>
      </c>
    </row>
    <row r="45" spans="2:13" x14ac:dyDescent="0.25">
      <c r="B45" s="125" t="s">
        <v>140</v>
      </c>
      <c r="C45" s="126"/>
      <c r="D45" s="127"/>
      <c r="I45" s="66">
        <v>0</v>
      </c>
      <c r="J45" s="66">
        <v>0</v>
      </c>
      <c r="K45" s="66">
        <v>0</v>
      </c>
      <c r="L45" s="66">
        <v>0</v>
      </c>
      <c r="M45" s="66">
        <v>0</v>
      </c>
    </row>
    <row r="46" spans="2:13" ht="6" customHeight="1" x14ac:dyDescent="0.25"/>
    <row r="47" spans="2:13" x14ac:dyDescent="0.25">
      <c r="B47" s="125" t="s">
        <v>154</v>
      </c>
      <c r="C47" s="126"/>
      <c r="D47" s="127"/>
      <c r="E47" s="63">
        <f>ATASKAITOS!D10</f>
        <v>16649</v>
      </c>
      <c r="F47" s="63">
        <f>ATASKAITOS!E10</f>
        <v>17316</v>
      </c>
      <c r="G47" s="63">
        <f>ATASKAITOS!F10</f>
        <v>15924</v>
      </c>
      <c r="H47" s="63">
        <f>ATASKAITOS!G10</f>
        <v>14650</v>
      </c>
      <c r="I47" s="64">
        <f>ATASKAITOS!H10</f>
        <v>9456</v>
      </c>
      <c r="J47" s="64">
        <f>ATASKAITOS!I10</f>
        <v>9976</v>
      </c>
      <c r="K47" s="64">
        <f>ATASKAITOS!J10</f>
        <v>10525</v>
      </c>
      <c r="L47" s="64">
        <f>ATASKAITOS!K10</f>
        <v>11104</v>
      </c>
      <c r="M47" s="64">
        <f>ATASKAITOS!L10</f>
        <v>11715</v>
      </c>
    </row>
    <row r="48" spans="2:13" x14ac:dyDescent="0.25">
      <c r="B48" s="125" t="s">
        <v>111</v>
      </c>
      <c r="C48" s="126"/>
      <c r="D48" s="127" t="s">
        <v>13</v>
      </c>
      <c r="E48" s="74">
        <f>IF(ISERROR(ATASKAITOS!D10/ATASKAITOS!D23),"-",ATASKAITOS!D10/ATASKAITOS!D23)</f>
        <v>0.22406901471003862</v>
      </c>
      <c r="F48" s="74">
        <f>IF(ISERROR(ATASKAITOS!E10/ATASKAITOS!E23),"-",ATASKAITOS!E10/ATASKAITOS!E23)</f>
        <v>0.17780789846589859</v>
      </c>
      <c r="G48" s="74">
        <f>IF(ISERROR(ATASKAITOS!F10/ATASKAITOS!F23),"-",ATASKAITOS!F10/ATASKAITOS!F23)</f>
        <v>0.11349802568744566</v>
      </c>
      <c r="H48" s="74">
        <f>IF(ISERROR(ATASKAITOS!G10/ATASKAITOS!G23),"-",ATASKAITOS!G10/ATASKAITOS!G23)</f>
        <v>9.9252725215612153E-2</v>
      </c>
      <c r="I48" s="65">
        <f>IF(ISERROR(ATASKAITOS!H10/ATASKAITOS!H23),"-",ATASKAITOS!H10/ATASKAITOS!H23)</f>
        <v>5.6779493091708245E-2</v>
      </c>
      <c r="J48" s="65">
        <f>IF(ISERROR(ATASKAITOS!I10/ATASKAITOS!I23),"-",ATASKAITOS!I10/ATASKAITOS!I23)</f>
        <v>5.9901884843790346E-2</v>
      </c>
      <c r="K48" s="65">
        <f>IF(ISERROR(ATASKAITOS!J10/ATASKAITOS!J23),"-",ATASKAITOS!J10/ATASKAITOS!J23)</f>
        <v>6.3198409982046247E-2</v>
      </c>
      <c r="L48" s="65">
        <f>IF(ISERROR(ATASKAITOS!K10/ATASKAITOS!K23),"-",ATASKAITOS!K10/ATASKAITOS!K23)</f>
        <v>6.6675073105999197E-2</v>
      </c>
      <c r="M48" s="65">
        <f>IF(ISERROR(ATASKAITOS!L10/ATASKAITOS!L23),"-",ATASKAITOS!L10/ATASKAITOS!L23)</f>
        <v>7.0343883414695663E-2</v>
      </c>
    </row>
    <row r="49" spans="2:13" x14ac:dyDescent="0.25">
      <c r="B49" s="125" t="s">
        <v>112</v>
      </c>
      <c r="C49" s="126"/>
      <c r="D49" s="127" t="s">
        <v>13</v>
      </c>
      <c r="E49" s="71"/>
      <c r="F49" s="71"/>
      <c r="G49" s="71"/>
      <c r="H49" s="71"/>
      <c r="I49" s="77">
        <f>IF(ISERROR(ATASKAITOS!B10*(12/ATASKAITOS!B2)/ATASKAITOS!B23),"-",ATASKAITOS!B10*(12/ATASKAITOS!B2)/ATASKAITOS!B23)</f>
        <v>6.0202074221212064E-2</v>
      </c>
      <c r="J49" s="77">
        <f>I49</f>
        <v>6.0202074221212064E-2</v>
      </c>
      <c r="K49" s="77">
        <f>J49</f>
        <v>6.0202074221212064E-2</v>
      </c>
      <c r="L49" s="77">
        <f>K49</f>
        <v>6.0202074221212064E-2</v>
      </c>
      <c r="M49" s="77">
        <f>L49</f>
        <v>6.0202074221212064E-2</v>
      </c>
    </row>
    <row r="50" spans="2:13" x14ac:dyDescent="0.25">
      <c r="B50" s="125" t="s">
        <v>155</v>
      </c>
      <c r="C50" s="126"/>
      <c r="D50" s="127"/>
      <c r="I50" s="76">
        <f>IF(ISERROR(I55+I61),"-",I55+I61)</f>
        <v>0</v>
      </c>
      <c r="J50" s="76">
        <f>IF(ISERROR(J55+J61),"-",J55+J61)</f>
        <v>4.3174888432910442E-3</v>
      </c>
      <c r="K50" s="76">
        <f>IF(ISERROR(K55+K61),"-",K55+K61)</f>
        <v>4.3174540523954379E-3</v>
      </c>
      <c r="L50" s="76">
        <f>IF(ISERROR(L55+L61),"-",L55+L61)</f>
        <v>4.3175855979291997E-3</v>
      </c>
      <c r="M50" s="76">
        <f>IF(ISERROR(M55+M61),"-",M55+M61)</f>
        <v>4.3176338246793365E-3</v>
      </c>
    </row>
    <row r="51" spans="2:13" ht="6" customHeight="1" x14ac:dyDescent="0.25"/>
    <row r="52" spans="2:13" x14ac:dyDescent="0.25">
      <c r="B52" s="125" t="s">
        <v>156</v>
      </c>
      <c r="C52" s="126"/>
      <c r="D52" s="127"/>
      <c r="E52" s="63">
        <f>ATASKAITOS!D10+ATASKAITOS!D30</f>
        <v>20721</v>
      </c>
      <c r="F52" s="63">
        <f>ATASKAITOS!E10+ATASKAITOS!E30</f>
        <v>20165</v>
      </c>
      <c r="G52" s="63">
        <f>ATASKAITOS!F10+ATASKAITOS!F30</f>
        <v>17743</v>
      </c>
      <c r="H52" s="63">
        <f>ATASKAITOS!G10+ATASKAITOS!G30</f>
        <v>16608</v>
      </c>
      <c r="I52" s="60">
        <f>ATASKAITOS!H10+ATASKAITOS!H30</f>
        <v>9456</v>
      </c>
      <c r="J52" s="60">
        <f>ATASKAITOS!I10+ATASKAITOS!I30</f>
        <v>9976</v>
      </c>
      <c r="K52" s="60">
        <f>ATASKAITOS!J10+ATASKAITOS!J30</f>
        <v>10525</v>
      </c>
      <c r="L52" s="60">
        <f>ATASKAITOS!K10+ATASKAITOS!K30</f>
        <v>11104</v>
      </c>
      <c r="M52" s="60">
        <f>ATASKAITOS!L10+ATASKAITOS!L30</f>
        <v>11715</v>
      </c>
    </row>
    <row r="53" spans="2:13" x14ac:dyDescent="0.25">
      <c r="B53" s="125" t="s">
        <v>109</v>
      </c>
      <c r="C53" s="126"/>
      <c r="D53" s="127"/>
      <c r="E53" s="70">
        <f>IF(ISERROR((ATASKAITOS!D10+ATASKAITOS!D30)/ATASKAITOS!D5),"-",(ATASKAITOS!D10+ATASKAITOS!D30)/ATASKAITOS!D5)</f>
        <v>1.1864768777008653E-2</v>
      </c>
      <c r="F53" s="70">
        <f>IF(ISERROR((ATASKAITOS!E10+ATASKAITOS!E30)/ATASKAITOS!E5),"-",(ATASKAITOS!E10+ATASKAITOS!E30)/ATASKAITOS!E5)</f>
        <v>1.0954160924310632E-2</v>
      </c>
      <c r="G53" s="70">
        <f>IF(ISERROR((ATASKAITOS!F10+ATASKAITOS!F30)/ATASKAITOS!F5),"-",(ATASKAITOS!F10+ATASKAITOS!F30)/ATASKAITOS!F5)</f>
        <v>9.0597849813754353E-3</v>
      </c>
      <c r="H53" s="70">
        <f>IF(ISERROR((ATASKAITOS!G10+ATASKAITOS!G30)/ATASKAITOS!G5),"-",(ATASKAITOS!G10+ATASKAITOS!G30)/ATASKAITOS!G5)</f>
        <v>7.274839384529665E-3</v>
      </c>
      <c r="I53" s="75">
        <f>IF(ISERROR((ATASKAITOS!H10+ATASKAITOS!H30)/ATASKAITOS!H5),"-",(ATASKAITOS!H10+ATASKAITOS!H30)/ATASKAITOS!H5)</f>
        <v>4.3174888432910442E-3</v>
      </c>
      <c r="J53" s="75">
        <f>IF(ISERROR((ATASKAITOS!I10+ATASKAITOS!I30)/ATASKAITOS!I5),"-",(ATASKAITOS!I10+ATASKAITOS!I30)/ATASKAITOS!I5)</f>
        <v>4.3174540523954379E-3</v>
      </c>
      <c r="K53" s="75">
        <f>IF(ISERROR((ATASKAITOS!J10+ATASKAITOS!J30)/ATASKAITOS!J5),"-",(ATASKAITOS!J10+ATASKAITOS!J30)/ATASKAITOS!J5)</f>
        <v>4.3175855979291997E-3</v>
      </c>
      <c r="L53" s="75">
        <f>IF(ISERROR((ATASKAITOS!K10+ATASKAITOS!K30)/ATASKAITOS!K5),"-",(ATASKAITOS!K10+ATASKAITOS!K30)/ATASKAITOS!K5)</f>
        <v>4.3176338246793365E-3</v>
      </c>
      <c r="M53" s="75">
        <f>IF(ISERROR((ATASKAITOS!L10+ATASKAITOS!L30)/ATASKAITOS!L5),"-",(ATASKAITOS!L10+ATASKAITOS!L30)/ATASKAITOS!L5)</f>
        <v>4.3177367761709582E-3</v>
      </c>
    </row>
    <row r="54" spans="2:13" x14ac:dyDescent="0.25">
      <c r="B54" s="125" t="s">
        <v>110</v>
      </c>
      <c r="C54" s="126"/>
      <c r="D54" s="127"/>
      <c r="I54" s="78">
        <f>IF(ISERROR((ATASKAITOS!B10+ATASKAITOS!B30)/ATASKAITOS!B5),"-",(ATASKAITOS!B10+ATASKAITOS!B30)/ATASKAITOS!B5)</f>
        <v>4.3174888432910442E-3</v>
      </c>
      <c r="J54" s="78">
        <f>IF(ISERROR((ATASKAITOS!H10+ATASKAITOS!H30)/ATASKAITOS!H5),"-",(ATASKAITOS!H10+ATASKAITOS!H30)/ATASKAITOS!H5)</f>
        <v>4.3174888432910442E-3</v>
      </c>
      <c r="K54" s="78">
        <f>IF(ISERROR((ATASKAITOS!I10+ATASKAITOS!I30)/ATASKAITOS!I5),"-",(ATASKAITOS!I10+ATASKAITOS!I30)/ATASKAITOS!I5)</f>
        <v>4.3174540523954379E-3</v>
      </c>
      <c r="L54" s="78">
        <f>IF(ISERROR((ATASKAITOS!J10+ATASKAITOS!J30)/ATASKAITOS!J5),"-",(ATASKAITOS!J10+ATASKAITOS!J30)/ATASKAITOS!J5)</f>
        <v>4.3175855979291997E-3</v>
      </c>
      <c r="M54" s="78">
        <f>IF(ISERROR((ATASKAITOS!K10+ATASKAITOS!K30)/ATASKAITOS!K5),"-",(ATASKAITOS!K10+ATASKAITOS!K30)/ATASKAITOS!K5)</f>
        <v>4.3176338246793365E-3</v>
      </c>
    </row>
    <row r="55" spans="2:13" x14ac:dyDescent="0.25">
      <c r="B55" s="125" t="s">
        <v>157</v>
      </c>
      <c r="C55" s="125"/>
      <c r="D55" s="128"/>
      <c r="I55" s="76">
        <f>IF(ISERROR(I52-ROUND(I7*I54,0)),"-",I52-ROUND(I7*I54,0))</f>
        <v>0</v>
      </c>
      <c r="J55" s="76">
        <f>IF(ISERROR((ATASKAITOS!H10+ATASKAITOS!H30)/ATASKAITOS!H5),"-",(ATASKAITOS!H10+ATASKAITOS!H30)/ATASKAITOS!H5)</f>
        <v>4.3174888432910442E-3</v>
      </c>
      <c r="K55" s="76">
        <f>IF(ISERROR((ATASKAITOS!I10+ATASKAITOS!I30)/ATASKAITOS!I5),"-",(ATASKAITOS!I10+ATASKAITOS!I30)/ATASKAITOS!I5)</f>
        <v>4.3174540523954379E-3</v>
      </c>
      <c r="L55" s="76">
        <f>IF(ISERROR((ATASKAITOS!J10+ATASKAITOS!J30)/ATASKAITOS!J5),"-",(ATASKAITOS!J10+ATASKAITOS!J30)/ATASKAITOS!J5)</f>
        <v>4.3175855979291997E-3</v>
      </c>
      <c r="M55" s="76">
        <f>IF(ISERROR((ATASKAITOS!K10+ATASKAITOS!K30)/ATASKAITOS!K5),"-",(ATASKAITOS!K10+ATASKAITOS!K30)/ATASKAITOS!K5)</f>
        <v>4.3176338246793365E-3</v>
      </c>
    </row>
    <row r="56" spans="2:13" x14ac:dyDescent="0.25">
      <c r="B56" s="125" t="s">
        <v>158</v>
      </c>
      <c r="C56" s="126"/>
      <c r="D56" s="127"/>
      <c r="I56" s="66">
        <v>0</v>
      </c>
      <c r="J56" s="66">
        <v>0</v>
      </c>
      <c r="K56" s="66">
        <v>0</v>
      </c>
      <c r="L56" s="66">
        <v>0</v>
      </c>
      <c r="M56" s="66">
        <v>0</v>
      </c>
    </row>
    <row r="57" spans="2:13" ht="6" customHeight="1" x14ac:dyDescent="0.25"/>
    <row r="58" spans="2:13" x14ac:dyDescent="0.25">
      <c r="B58" s="125" t="s">
        <v>159</v>
      </c>
      <c r="C58" s="126"/>
      <c r="D58" s="127"/>
      <c r="E58" s="63">
        <f>ATASKAITOS!D30</f>
        <v>4072</v>
      </c>
      <c r="F58" s="63">
        <f>ATASKAITOS!E30</f>
        <v>2849</v>
      </c>
      <c r="G58" s="63">
        <f>ATASKAITOS!F30</f>
        <v>1819</v>
      </c>
      <c r="H58" s="63">
        <f>ATASKAITOS!G30</f>
        <v>1958</v>
      </c>
      <c r="I58" s="60">
        <f>ATASKAITOS!H30</f>
        <v>0</v>
      </c>
      <c r="J58" s="60">
        <f>ATASKAITOS!I30</f>
        <v>0</v>
      </c>
      <c r="K58" s="60">
        <f>ATASKAITOS!J30</f>
        <v>0</v>
      </c>
      <c r="L58" s="60">
        <f>ATASKAITOS!K30</f>
        <v>0</v>
      </c>
      <c r="M58" s="60">
        <f>ATASKAITOS!L30</f>
        <v>0</v>
      </c>
    </row>
    <row r="59" spans="2:13" x14ac:dyDescent="0.25">
      <c r="B59" s="125" t="s">
        <v>107</v>
      </c>
      <c r="C59" s="126"/>
      <c r="D59" s="127"/>
      <c r="E59" s="70">
        <f>IF(ISERROR(ATASKAITOS!D30/ATASKAITOS!D23),"-",ATASKAITOS!D30/ATASKAITOS!D23)</f>
        <v>5.4802632464368867E-2</v>
      </c>
      <c r="F59" s="70">
        <f>IF(ISERROR(ATASKAITOS!E30/ATASKAITOS!E23),"-",ATASKAITOS!E30/ATASKAITOS!E23)</f>
        <v>2.9254718337338014E-2</v>
      </c>
      <c r="G59" s="70">
        <f>IF(ISERROR(ATASKAITOS!F30/ATASKAITOS!F23),"-",ATASKAITOS!F30/ATASKAITOS!F23)</f>
        <v>1.2964890022950492E-2</v>
      </c>
      <c r="H59" s="70">
        <f>IF(ISERROR(ATASKAITOS!G30/ATASKAITOS!G23),"-",ATASKAITOS!G30/ATASKAITOS!G23)</f>
        <v>1.3265313035642908E-2</v>
      </c>
      <c r="I59" s="75">
        <f>IF(ISERROR(ATASKAITOS!H30/ATASKAITOS!H23),"-",ATASKAITOS!H30/ATASKAITOS!H23)</f>
        <v>0</v>
      </c>
      <c r="J59" s="75">
        <f>IF(ISERROR(ATASKAITOS!I30/ATASKAITOS!I23),"-",ATASKAITOS!I30/ATASKAITOS!I23)</f>
        <v>0</v>
      </c>
      <c r="K59" s="75">
        <f>IF(ISERROR(ATASKAITOS!J30/ATASKAITOS!J23),"-",ATASKAITOS!J30/ATASKAITOS!J23)</f>
        <v>0</v>
      </c>
      <c r="L59" s="75">
        <f>IF(ISERROR(ATASKAITOS!K30/ATASKAITOS!K23),"-",ATASKAITOS!K30/ATASKAITOS!K23)</f>
        <v>0</v>
      </c>
      <c r="M59" s="75">
        <f>IF(ISERROR(ATASKAITOS!L30/ATASKAITOS!L23),"-",ATASKAITOS!L30/ATASKAITOS!L23)</f>
        <v>0</v>
      </c>
    </row>
    <row r="60" spans="2:13" x14ac:dyDescent="0.25">
      <c r="B60" s="125" t="s">
        <v>108</v>
      </c>
      <c r="C60" s="126"/>
      <c r="D60" s="127"/>
      <c r="I60" s="78">
        <f>IF(ISERROR((ATASKAITOS!B30*12/ATASKAITOS!B2)/ATASKAITOS!B23),"-",(ATASKAITOS!B30*12/ATASKAITOS!B2)/ATASKAITOS!B23)</f>
        <v>0</v>
      </c>
      <c r="J60" s="78">
        <f>IF(ISERROR(ATASKAITOS!H30/ATASKAITOS!H23),"-",ATASKAITOS!H30/ATASKAITOS!H23)</f>
        <v>0</v>
      </c>
      <c r="K60" s="78">
        <f>IF(ISERROR(ATASKAITOS!I30/ATASKAITOS!I23),"-",ATASKAITOS!I30/ATASKAITOS!I23)</f>
        <v>0</v>
      </c>
      <c r="L60" s="78">
        <f>IF(ISERROR(ATASKAITOS!J30/ATASKAITOS!J23),"-",ATASKAITOS!J30/ATASKAITOS!J23)</f>
        <v>0</v>
      </c>
      <c r="M60" s="78">
        <f>IF(ISERROR(ATASKAITOS!K30/ATASKAITOS!K23),"-",ATASKAITOS!K30/ATASKAITOS!K23)</f>
        <v>0</v>
      </c>
    </row>
    <row r="61" spans="2:13" x14ac:dyDescent="0.25">
      <c r="B61" s="125" t="s">
        <v>160</v>
      </c>
      <c r="C61" s="125"/>
      <c r="D61" s="128"/>
      <c r="I61" s="76">
        <f>IF(ISERROR(I58-ROUND(I70*I60,0)),"-",I58-ROUND(I70*I60,0))</f>
        <v>0</v>
      </c>
      <c r="J61" s="76">
        <f>IF(ISERROR(J58-ROUND(J70*J60,0)),"-",J58-ROUND(J70*J60,0))</f>
        <v>0</v>
      </c>
      <c r="K61" s="76">
        <f>IF(ISERROR(K58-ROUND(K70*K60,0)),"-",K58-ROUND(K70*K60,0))</f>
        <v>0</v>
      </c>
      <c r="L61" s="76">
        <f>IF(ISERROR(L58-ROUND(L70*L60,0)),"-",L58-ROUND(L70*L60,0))</f>
        <v>0</v>
      </c>
      <c r="M61" s="76">
        <f>IF(ISERROR(M58-ROUND(M70*M60,0)),"-",M58-ROUND(M70*M60,0))</f>
        <v>0</v>
      </c>
    </row>
    <row r="62" spans="2:13" x14ac:dyDescent="0.25">
      <c r="B62" s="125" t="s">
        <v>119</v>
      </c>
      <c r="C62" s="126"/>
      <c r="D62" s="127"/>
      <c r="E62" s="71"/>
      <c r="F62" s="71"/>
      <c r="G62" s="71"/>
      <c r="H62" s="71"/>
      <c r="I62" s="68">
        <v>0</v>
      </c>
      <c r="J62" s="68">
        <v>0</v>
      </c>
      <c r="K62" s="68">
        <v>0</v>
      </c>
      <c r="L62" s="68">
        <v>0</v>
      </c>
      <c r="M62" s="68">
        <v>0</v>
      </c>
    </row>
    <row r="63" spans="2:13" x14ac:dyDescent="0.25">
      <c r="B63" s="125" t="s">
        <v>140</v>
      </c>
      <c r="C63" s="126"/>
      <c r="D63" s="127"/>
      <c r="I63" s="66">
        <v>0</v>
      </c>
      <c r="J63" s="66">
        <v>0</v>
      </c>
      <c r="K63" s="66">
        <v>0</v>
      </c>
      <c r="L63" s="66">
        <v>0</v>
      </c>
      <c r="M63" s="66">
        <v>0</v>
      </c>
    </row>
    <row r="64" spans="2:13" ht="6" customHeight="1" x14ac:dyDescent="0.25"/>
    <row r="65" spans="2:13" x14ac:dyDescent="0.25">
      <c r="B65" s="125" t="s">
        <v>161</v>
      </c>
      <c r="C65" s="126"/>
      <c r="D65" s="127"/>
      <c r="E65" s="63">
        <f>ATASKAITOS!D22</f>
        <v>2471468</v>
      </c>
      <c r="F65" s="63">
        <f>ATASKAITOS!E22</f>
        <v>2995727</v>
      </c>
      <c r="G65" s="63">
        <f>ATASKAITOS!F22</f>
        <v>3350234</v>
      </c>
      <c r="H65" s="63">
        <f>ATASKAITOS!G22</f>
        <v>3355320</v>
      </c>
      <c r="I65" s="64">
        <f>ATASKAITOS!H22</f>
        <v>3470634</v>
      </c>
      <c r="J65" s="64">
        <f>ATASKAITOS!I22</f>
        <v>3592291</v>
      </c>
      <c r="K65" s="64">
        <f>ATASKAITOS!J22</f>
        <v>3720638</v>
      </c>
      <c r="L65" s="64">
        <f>ATASKAITOS!K22</f>
        <v>3856045</v>
      </c>
      <c r="M65" s="64">
        <f>ATASKAITOS!L22</f>
        <v>3998899</v>
      </c>
    </row>
    <row r="66" spans="2:13" x14ac:dyDescent="0.25">
      <c r="B66" s="125" t="s">
        <v>104</v>
      </c>
      <c r="C66" s="126"/>
      <c r="D66" s="127" t="s">
        <v>13</v>
      </c>
      <c r="E66" s="102">
        <f>IF(ISERROR(ATASKAITOS!D12/ATASKAITOS!D22),"-",ATASKAITOS!D12/ATASKAITOS!D22)</f>
        <v>1.5994137896990775E-2</v>
      </c>
      <c r="F66" s="102">
        <f>IF(ISERROR(ATASKAITOS!E12/ATASKAITOS!E22),"-",ATASKAITOS!E12/ATASKAITOS!E22)</f>
        <v>-1.2050497258261518E-4</v>
      </c>
      <c r="G66" s="102">
        <f>IF(ISERROR(ATASKAITOS!F12/ATASKAITOS!F22),"-",ATASKAITOS!F12/ATASKAITOS!F22)</f>
        <v>1.7917554415602013E-2</v>
      </c>
      <c r="H66" s="102">
        <f>IF(ISERROR(ATASKAITOS!G12/ATASKAITOS!G22),"-",ATASKAITOS!G12/ATASKAITOS!G22)</f>
        <v>1.553473290177986E-2</v>
      </c>
      <c r="I66" s="103">
        <f>IF(ISERROR(ATASKAITOS!H12/ATASKAITOS!H22),"-",ATASKAITOS!H12/ATASKAITOS!H22)</f>
        <v>3.3225629668815551E-2</v>
      </c>
      <c r="J66" s="103">
        <f>IF(ISERROR(ATASKAITOS!I12/ATASKAITOS!I22),"-",ATASKAITOS!I12/ATASKAITOS!I22)</f>
        <v>3.3866131669177138E-2</v>
      </c>
      <c r="K66" s="103">
        <f>IF(ISERROR(ATASKAITOS!J12/ATASKAITOS!J22),"-",ATASKAITOS!J12/ATASKAITOS!J22)</f>
        <v>3.4495965476888643E-2</v>
      </c>
      <c r="L66" s="103">
        <f>IF(ISERROR(ATASKAITOS!K12/ATASKAITOS!K22),"-",ATASKAITOS!K12/ATASKAITOS!K22)</f>
        <v>3.511551343410152E-2</v>
      </c>
      <c r="M66" s="103">
        <f>IF(ISERROR(ATASKAITOS!L12/ATASKAITOS!L22),"-",ATASKAITOS!L12/ATASKAITOS!L22)</f>
        <v>3.5723332847366236E-2</v>
      </c>
    </row>
    <row r="67" spans="2:13" x14ac:dyDescent="0.25">
      <c r="B67" s="125" t="s">
        <v>162</v>
      </c>
      <c r="C67" s="126"/>
      <c r="D67" s="127"/>
      <c r="E67" s="71"/>
      <c r="F67" s="71"/>
      <c r="G67" s="71"/>
      <c r="H67" s="71"/>
      <c r="I67" s="66">
        <v>0</v>
      </c>
      <c r="J67" s="66">
        <v>0</v>
      </c>
      <c r="K67" s="66">
        <v>0</v>
      </c>
      <c r="L67" s="66">
        <v>0</v>
      </c>
      <c r="M67" s="66">
        <v>0</v>
      </c>
    </row>
    <row r="68" spans="2:13" x14ac:dyDescent="0.25">
      <c r="B68" s="125" t="s">
        <v>163</v>
      </c>
      <c r="C68" s="126"/>
      <c r="D68" s="127"/>
      <c r="I68" s="66">
        <v>0</v>
      </c>
      <c r="J68" s="66">
        <v>0</v>
      </c>
      <c r="K68" s="66">
        <v>0</v>
      </c>
      <c r="L68" s="66">
        <v>0</v>
      </c>
      <c r="M68" s="66">
        <v>0</v>
      </c>
    </row>
    <row r="69" spans="2:13" ht="6" customHeight="1" x14ac:dyDescent="0.25"/>
    <row r="70" spans="2:13" x14ac:dyDescent="0.25">
      <c r="B70" s="125" t="s">
        <v>164</v>
      </c>
      <c r="C70" s="126"/>
      <c r="D70" s="127"/>
      <c r="E70" s="63">
        <f>ATASKAITOS!D23</f>
        <v>74303</v>
      </c>
      <c r="F70" s="63">
        <f>ATASKAITOS!E23</f>
        <v>97386</v>
      </c>
      <c r="G70" s="63">
        <f>ATASKAITOS!F23</f>
        <v>140302</v>
      </c>
      <c r="H70" s="63">
        <f>ATASKAITOS!G23</f>
        <v>147603</v>
      </c>
      <c r="I70" s="64">
        <f>ATASKAITOS!H23</f>
        <v>166539</v>
      </c>
      <c r="J70" s="64">
        <f>ATASKAITOS!I23</f>
        <v>166539</v>
      </c>
      <c r="K70" s="64">
        <f>ATASKAITOS!J23</f>
        <v>166539</v>
      </c>
      <c r="L70" s="64">
        <f>ATASKAITOS!K23</f>
        <v>166539</v>
      </c>
      <c r="M70" s="64">
        <f>ATASKAITOS!L23</f>
        <v>166539</v>
      </c>
    </row>
    <row r="71" spans="2:13" x14ac:dyDescent="0.25">
      <c r="B71" s="125" t="s">
        <v>106</v>
      </c>
      <c r="C71" s="126"/>
      <c r="D71" s="127" t="s">
        <v>13</v>
      </c>
      <c r="E71" s="100">
        <f>IF(ISERROR(ATASKAITOS!D23/ATASKAITOS!D13),"-",ATASKAITOS!D23/ATASKAITOS!D13)</f>
        <v>0.35179512430697263</v>
      </c>
      <c r="F71" s="100">
        <f>IF(ISERROR(ATASKAITOS!E23/ATASKAITOS!E13),"-",ATASKAITOS!E23/ATASKAITOS!E13)</f>
        <v>0.74284319483748917</v>
      </c>
      <c r="G71" s="100">
        <f>IF(ISERROR(ATASKAITOS!F23/ATASKAITOS!F13),"-",ATASKAITOS!F23/ATASKAITOS!F13)</f>
        <v>0.82303527327549286</v>
      </c>
      <c r="H71" s="100">
        <f>IF(ISERROR(ATASKAITOS!G23/ATASKAITOS!G13),"-",ATASKAITOS!G23/ATASKAITOS!G13)</f>
        <v>0.86655042446017827</v>
      </c>
      <c r="I71" s="101">
        <f>IF(ISERROR(ATASKAITOS!H23/ATASKAITOS!H13),"-",ATASKAITOS!H23/ATASKAITOS!H13)</f>
        <v>1.2275843259818375</v>
      </c>
      <c r="J71" s="101">
        <f>IF(ISERROR(ATASKAITOS!I23/ATASKAITOS!I13),"-",ATASKAITOS!I23/ATASKAITOS!I13)</f>
        <v>1.1635831365370373</v>
      </c>
      <c r="K71" s="101">
        <f>IF(ISERROR(ATASKAITOS!J23/ATASKAITOS!J13),"-",ATASKAITOS!J23/ATASKAITOS!J13)</f>
        <v>1.10292919726882</v>
      </c>
      <c r="L71" s="101">
        <f>IF(ISERROR(ATASKAITOS!K23/ATASKAITOS!K13),"-",ATASKAITOS!K23/ATASKAITOS!K13)</f>
        <v>1.0454294359141756</v>
      </c>
      <c r="M71" s="101">
        <f>IF(ISERROR(ATASKAITOS!L23/ATASKAITOS!L13),"-",ATASKAITOS!L23/ATASKAITOS!L13)</f>
        <v>0.99092607578065495</v>
      </c>
    </row>
    <row r="72" spans="2:13" x14ac:dyDescent="0.25">
      <c r="B72" s="125" t="s">
        <v>105</v>
      </c>
      <c r="C72" s="126"/>
      <c r="D72" s="127" t="s">
        <v>13</v>
      </c>
      <c r="E72" s="100">
        <f>IF(ISERROR(ATASKAITOS!D23/ATASKAITOS!D21),"-",ATASKAITOS!D23/ATASKAITOS!D21)</f>
        <v>1.9166163671913289E-2</v>
      </c>
      <c r="F72" s="100">
        <f>IF(ISERROR(ATASKAITOS!E23/ATASKAITOS!E21),"-",ATASKAITOS!E23/ATASKAITOS!E21)</f>
        <v>2.1959442700164065E-2</v>
      </c>
      <c r="G72" s="100">
        <f>IF(ISERROR(ATASKAITOS!F23/ATASKAITOS!F21),"-",ATASKAITOS!F23/ATASKAITOS!F21)</f>
        <v>2.8379148924894633E-2</v>
      </c>
      <c r="H72" s="100">
        <f>IF(ISERROR(ATASKAITOS!G23/ATASKAITOS!G21),"-",ATASKAITOS!G23/ATASKAITOS!G21)</f>
        <v>3.1984514262398137E-2</v>
      </c>
      <c r="I72" s="101">
        <f>IF(ISERROR(ATASKAITOS!H23/ATASKAITOS!H21),"-",ATASKAITOS!H23/ATASKAITOS!H21)</f>
        <v>3.4321336524641893E-2</v>
      </c>
      <c r="J72" s="101">
        <f>IF(ISERROR(ATASKAITOS!I23/ATASKAITOS!I21),"-",ATASKAITOS!I23/ATASKAITOS!I21)</f>
        <v>3.3461333984856116E-2</v>
      </c>
      <c r="K72" s="101">
        <f>IF(ISERROR(ATASKAITOS!J23/ATASKAITOS!J21),"-",ATASKAITOS!J23/ATASKAITOS!J21)</f>
        <v>3.2599555105597824E-2</v>
      </c>
      <c r="L72" s="101">
        <f>IF(ISERROR(ATASKAITOS!K23/ATASKAITOS!K21),"-",ATASKAITOS!K23/ATASKAITOS!K21)</f>
        <v>3.173722018471882E-2</v>
      </c>
      <c r="M72" s="101">
        <f>IF(ISERROR(ATASKAITOS!L23/ATASKAITOS!L21),"-",ATASKAITOS!L23/ATASKAITOS!L21)</f>
        <v>3.0875570739853864E-2</v>
      </c>
    </row>
    <row r="73" spans="2:13" x14ac:dyDescent="0.25">
      <c r="B73" s="125" t="s">
        <v>165</v>
      </c>
      <c r="C73" s="126"/>
      <c r="D73" s="127"/>
      <c r="E73" s="71"/>
      <c r="F73" s="71"/>
      <c r="G73" s="71"/>
      <c r="H73" s="71"/>
      <c r="I73" s="66">
        <v>0</v>
      </c>
      <c r="J73" s="66">
        <v>0</v>
      </c>
      <c r="K73" s="66">
        <v>0</v>
      </c>
      <c r="L73" s="66">
        <v>0</v>
      </c>
      <c r="M73" s="66">
        <v>0</v>
      </c>
    </row>
    <row r="74" spans="2:13" x14ac:dyDescent="0.25">
      <c r="B74" s="125" t="s">
        <v>166</v>
      </c>
      <c r="C74" s="126"/>
      <c r="D74" s="127"/>
      <c r="I74" s="66">
        <v>0</v>
      </c>
      <c r="J74" s="66">
        <v>0</v>
      </c>
      <c r="K74" s="66">
        <v>0</v>
      </c>
      <c r="L74" s="66">
        <v>0</v>
      </c>
      <c r="M74" s="66">
        <v>0</v>
      </c>
    </row>
    <row r="75" spans="2:13" ht="6" customHeight="1" x14ac:dyDescent="0.25"/>
    <row r="76" spans="2:13" x14ac:dyDescent="0.25">
      <c r="B76" s="125" t="s">
        <v>167</v>
      </c>
      <c r="C76" s="126"/>
      <c r="D76" s="127"/>
      <c r="E76" s="63">
        <f>ATASKAITOS!D24</f>
        <v>25944</v>
      </c>
      <c r="F76" s="63">
        <f>ATASKAITOS!E24</f>
        <v>77897</v>
      </c>
      <c r="G76" s="63">
        <f>ATASKAITOS!F24</f>
        <v>138833</v>
      </c>
      <c r="H76" s="63">
        <f>ATASKAITOS!G24</f>
        <v>46410</v>
      </c>
      <c r="I76" s="64">
        <f>ATASKAITOS!H24</f>
        <v>55541</v>
      </c>
      <c r="J76" s="64">
        <f>ATASKAITOS!I24</f>
        <v>58596</v>
      </c>
      <c r="K76" s="64">
        <f>ATASKAITOS!J24</f>
        <v>61819</v>
      </c>
      <c r="L76" s="64">
        <f>ATASKAITOS!K24</f>
        <v>65219</v>
      </c>
      <c r="M76" s="64">
        <f>ATASKAITOS!L24</f>
        <v>68806</v>
      </c>
    </row>
    <row r="77" spans="2:13" x14ac:dyDescent="0.25">
      <c r="B77" s="125" t="s">
        <v>113</v>
      </c>
      <c r="C77" s="126"/>
      <c r="D77" s="127"/>
      <c r="E77" s="104">
        <f>IF(ISERROR(ATASKAITOS!D24/ATASKAITOS!D5*365),"-",ATASKAITOS!D24/ATASKAITOS!D5*365)</f>
        <v>5.4222354046624224</v>
      </c>
      <c r="F77" s="104">
        <f>IF(ISERROR(ATASKAITOS!E24/ATASKAITOS!E5*365),"-",ATASKAITOS!E24/ATASKAITOS!E5*365)</f>
        <v>15.445233812803087</v>
      </c>
      <c r="G77" s="104">
        <f>IF(ISERROR(ATASKAITOS!F24/ATASKAITOS!F5*365),"-",ATASKAITOS!F24/ATASKAITOS!F5*365)</f>
        <v>25.874764799444456</v>
      </c>
      <c r="H77" s="104">
        <f>IF(ISERROR(ATASKAITOS!G24/ATASKAITOS!G5*365),"-",ATASKAITOS!G24/ATASKAITOS!G5*365)</f>
        <v>7.4201127757796215</v>
      </c>
      <c r="I77" s="105">
        <f>IF(ISERROR(ATASKAITOS!H24/ATASKAITOS!H5*365),"-",ATASKAITOS!H24/ATASKAITOS!H5*365)</f>
        <v>9.2561486319276831</v>
      </c>
      <c r="J77" s="105">
        <f>IF(ISERROR(ATASKAITOS!I24/ATASKAITOS!I5*365),"-",ATASKAITOS!I24/ATASKAITOS!I5*365)</f>
        <v>9.256186973112424</v>
      </c>
      <c r="K77" s="105">
        <f>IF(ISERROR(ATASKAITOS!J24/ATASKAITOS!J5*365),"-",ATASKAITOS!J24/ATASKAITOS!J5*365)</f>
        <v>9.2562205024808168</v>
      </c>
      <c r="L77" s="105">
        <f>IF(ISERROR(ATASKAITOS!K24/ATASKAITOS!K5*365),"-",ATASKAITOS!K24/ATASKAITOS!K5*365)</f>
        <v>9.2562133060422376</v>
      </c>
      <c r="M77" s="105">
        <f>IF(ISERROR(ATASKAITOS!L24/ATASKAITOS!L5*365),"-",ATASKAITOS!L24/ATASKAITOS!L5*365)</f>
        <v>9.2562067235804442</v>
      </c>
    </row>
    <row r="78" spans="2:13" x14ac:dyDescent="0.25">
      <c r="B78" s="125" t="s">
        <v>168</v>
      </c>
      <c r="C78" s="126"/>
      <c r="D78" s="127"/>
      <c r="I78" s="76">
        <f>IF(ISERROR(I76-ROUND((ATASKAITOS!H5*(ATASKAITOS!B24/(ATASKAITOS!B5*12/ATASKAITOS!B2)*365)/365),0)),"-",I76-ROUND((ATASKAITOS!H5*(ATASKAITOS!B24/(ATASKAITOS!B5*12/ATASKAITOS!B2)*365)/365),0))</f>
        <v>0</v>
      </c>
      <c r="J78" s="76">
        <f>IF(ISERROR(J76-ROUND((ATASKAITOS!I5*(ATASKAITOS!H24/ATASKAITOS!H5*365)/365),0)),"-",J76-ROUND((ATASKAITOS!I5*(ATASKAITOS!H24/ATASKAITOS!H5*365)/365),0))</f>
        <v>0</v>
      </c>
      <c r="K78" s="76">
        <f>IF(ISERROR(K76-ROUND((ATASKAITOS!J5*(ATASKAITOS!I24/ATASKAITOS!I5*365)/365),0)),"-",K76-ROUND((ATASKAITOS!J5*(ATASKAITOS!I24/ATASKAITOS!I5*365)/365),0))</f>
        <v>0</v>
      </c>
      <c r="L78" s="76">
        <f>IF(ISERROR(L76-ROUND((ATASKAITOS!K5*(ATASKAITOS!J24/ATASKAITOS!J5*365)/365),0)),"-",L76-ROUND((ATASKAITOS!K5*(ATASKAITOS!J24/ATASKAITOS!J5*365)/365),0))</f>
        <v>0</v>
      </c>
      <c r="M78" s="76">
        <f>IF(ISERROR(M76-ROUND((ATASKAITOS!L5*(ATASKAITOS!K24/ATASKAITOS!K5*365)/365),0)),"-",M76-ROUND((ATASKAITOS!L5*(ATASKAITOS!K24/ATASKAITOS!K5*365)/365),0))</f>
        <v>0</v>
      </c>
    </row>
    <row r="79" spans="2:13" x14ac:dyDescent="0.25">
      <c r="B79" s="125" t="s">
        <v>118</v>
      </c>
      <c r="C79" s="126"/>
      <c r="D79" s="127"/>
      <c r="E79" s="71"/>
      <c r="F79" s="71"/>
      <c r="G79" s="71"/>
      <c r="H79" s="71"/>
      <c r="I79" s="106">
        <v>0</v>
      </c>
      <c r="J79" s="106">
        <v>0</v>
      </c>
      <c r="K79" s="106">
        <v>0</v>
      </c>
      <c r="L79" s="106">
        <v>0</v>
      </c>
      <c r="M79" s="106">
        <v>0</v>
      </c>
    </row>
    <row r="80" spans="2:13" x14ac:dyDescent="0.25">
      <c r="B80" s="125" t="s">
        <v>140</v>
      </c>
      <c r="C80" s="126"/>
      <c r="D80" s="127"/>
      <c r="I80" s="66">
        <v>0</v>
      </c>
      <c r="J80" s="66">
        <v>0</v>
      </c>
      <c r="K80" s="66">
        <v>0</v>
      </c>
      <c r="L80" s="66">
        <v>0</v>
      </c>
      <c r="M80" s="66">
        <v>0</v>
      </c>
    </row>
    <row r="81" spans="2:13" ht="6" customHeight="1" x14ac:dyDescent="0.25"/>
    <row r="82" spans="2:13" x14ac:dyDescent="0.25">
      <c r="B82" s="125" t="s">
        <v>169</v>
      </c>
      <c r="C82" s="126"/>
      <c r="D82" s="127"/>
      <c r="E82" s="63">
        <f>ATASKAITOS!D25</f>
        <v>1305065</v>
      </c>
      <c r="F82" s="63">
        <f>ATASKAITOS!E25</f>
        <v>1263802</v>
      </c>
      <c r="G82" s="63">
        <f>ATASKAITOS!F25</f>
        <v>1314472</v>
      </c>
      <c r="H82" s="63">
        <f>ATASKAITOS!G25</f>
        <v>1065494</v>
      </c>
      <c r="I82" s="64">
        <f>ATASKAITOS!H25</f>
        <v>1159632</v>
      </c>
      <c r="J82" s="64">
        <f>ATASKAITOS!I25</f>
        <v>1159632</v>
      </c>
      <c r="K82" s="64">
        <f>ATASKAITOS!J25</f>
        <v>1159632</v>
      </c>
      <c r="L82" s="64">
        <f>ATASKAITOS!K25</f>
        <v>1159632</v>
      </c>
      <c r="M82" s="64">
        <f>ATASKAITOS!L25</f>
        <v>1159632</v>
      </c>
    </row>
    <row r="83" spans="2:13" x14ac:dyDescent="0.25">
      <c r="B83" s="125" t="s">
        <v>114</v>
      </c>
      <c r="C83" s="126"/>
      <c r="D83" s="127"/>
      <c r="E83" s="70">
        <f>IF(ISERROR(ATASKAITOS!D25/ATASKAITOS!D5),"-",ATASKAITOS!D25/ATASKAITOS!D5)</f>
        <v>0.74727544346155106</v>
      </c>
      <c r="F83" s="70">
        <f>IF(ISERROR(ATASKAITOS!E25/ATASKAITOS!E5),"-",ATASKAITOS!E25/ATASKAITOS!E5)</f>
        <v>0.68653064639055916</v>
      </c>
      <c r="G83" s="70">
        <f>IF(ISERROR(ATASKAITOS!F25/ATASKAITOS!F5),"-",ATASKAITOS!F25/ATASKAITOS!F5)</f>
        <v>0.67118490018816046</v>
      </c>
      <c r="H83" s="70">
        <f>IF(ISERROR(ATASKAITOS!G25/ATASKAITOS!G5),"-",ATASKAITOS!G25/ATASKAITOS!G5)</f>
        <v>0.46672071984465624</v>
      </c>
      <c r="I83" s="75">
        <f>IF(ISERROR(ATASKAITOS!H25/ATASKAITOS!H5),"-",ATASKAITOS!H25/ATASKAITOS!H5)</f>
        <v>0.52947316225923013</v>
      </c>
      <c r="J83" s="75">
        <f>IF(ISERROR(ATASKAITOS!I25/ATASKAITOS!I5),"-",ATASKAITOS!I25/ATASKAITOS!I5)</f>
        <v>0.50187027643217996</v>
      </c>
      <c r="K83" s="75">
        <f>IF(ISERROR(ATASKAITOS!J25/ATASKAITOS!J5),"-",ATASKAITOS!J25/ATASKAITOS!J5)</f>
        <v>0.47570645340596995</v>
      </c>
      <c r="L83" s="75">
        <f>IF(ISERROR(ATASKAITOS!K25/ATASKAITOS!K5),"-",ATASKAITOS!K25/ATASKAITOS!K5)</f>
        <v>0.45090655145718195</v>
      </c>
      <c r="M83" s="75">
        <f>IF(ISERROR(ATASKAITOS!L25/ATASKAITOS!L5),"-",ATASKAITOS!L25/ATASKAITOS!L5)</f>
        <v>0.42739955042464195</v>
      </c>
    </row>
    <row r="84" spans="2:13" x14ac:dyDescent="0.25">
      <c r="B84" s="125" t="s">
        <v>170</v>
      </c>
      <c r="C84" s="126"/>
      <c r="D84" s="127"/>
      <c r="E84" s="71"/>
      <c r="F84" s="71"/>
      <c r="G84" s="71"/>
      <c r="H84" s="71"/>
      <c r="I84" s="106">
        <v>0</v>
      </c>
      <c r="J84" s="106">
        <v>0</v>
      </c>
      <c r="K84" s="106">
        <v>0</v>
      </c>
      <c r="L84" s="106">
        <v>0</v>
      </c>
      <c r="M84" s="106">
        <v>0</v>
      </c>
    </row>
    <row r="85" spans="2:13" ht="6" customHeight="1" x14ac:dyDescent="0.25"/>
    <row r="86" spans="2:13" x14ac:dyDescent="0.25">
      <c r="B86" s="125" t="s">
        <v>171</v>
      </c>
      <c r="C86" s="126"/>
      <c r="D86" s="127"/>
      <c r="E86" s="63">
        <f>ATASKAITOS!D19</f>
        <v>658214</v>
      </c>
      <c r="F86" s="63">
        <f>ATASKAITOS!E19</f>
        <v>300192</v>
      </c>
      <c r="G86" s="63">
        <f>ATASKAITOS!F19</f>
        <v>200000</v>
      </c>
      <c r="H86" s="63">
        <f>ATASKAITOS!G19</f>
        <v>499900</v>
      </c>
      <c r="I86" s="64">
        <f>ATASKAITOS!H19</f>
        <v>705200</v>
      </c>
      <c r="J86" s="64">
        <f>ATASKAITOS!I19</f>
        <v>705200</v>
      </c>
      <c r="K86" s="64">
        <f>ATASKAITOS!J19</f>
        <v>705200</v>
      </c>
      <c r="L86" s="64">
        <f>ATASKAITOS!K19</f>
        <v>705200</v>
      </c>
      <c r="M86" s="64">
        <f>ATASKAITOS!L19</f>
        <v>705200</v>
      </c>
    </row>
    <row r="87" spans="2:13" x14ac:dyDescent="0.25">
      <c r="B87" s="125" t="s">
        <v>115</v>
      </c>
      <c r="C87" s="126"/>
      <c r="D87" s="127"/>
      <c r="E87" s="70">
        <f>IF(ISERROR(ATASKAITOS!D19/ATASKAITOS!D5),"-",ATASKAITOS!D19/ATASKAITOS!D5)</f>
        <v>0.37689092784083655</v>
      </c>
      <c r="F87" s="70">
        <f>IF(ISERROR(ATASKAITOS!E19/ATASKAITOS!E5),"-",ATASKAITOS!E19/ATASKAITOS!E5)</f>
        <v>0.16307222792911763</v>
      </c>
      <c r="G87" s="70">
        <f>IF(ISERROR(ATASKAITOS!F19/ATASKAITOS!F5),"-",ATASKAITOS!F19/ATASKAITOS!F5)</f>
        <v>0.10212235790312163</v>
      </c>
      <c r="H87" s="70">
        <f>IF(ISERROR(ATASKAITOS!G19/ATASKAITOS!G5),"-",ATASKAITOS!G19/ATASKAITOS!G5)</f>
        <v>0.21897231504855369</v>
      </c>
      <c r="I87" s="75">
        <f>IF(ISERROR(ATASKAITOS!H19/ATASKAITOS!H5),"-",ATASKAITOS!H19/ATASKAITOS!H5)</f>
        <v>0.32198531432834648</v>
      </c>
      <c r="J87" s="75">
        <f>IF(ISERROR(ATASKAITOS!I19/ATASKAITOS!I5),"-",ATASKAITOS!I19/ATASKAITOS!I5)</f>
        <v>0.30519933818657408</v>
      </c>
      <c r="K87" s="75">
        <f>IF(ISERROR(ATASKAITOS!J19/ATASKAITOS!J5),"-",ATASKAITOS!J19/ATASKAITOS!J5)</f>
        <v>0.28928849060899492</v>
      </c>
      <c r="L87" s="75">
        <f>IF(ISERROR(ATASKAITOS!K19/ATASKAITOS!K5),"-",ATASKAITOS!K19/ATASKAITOS!K5)</f>
        <v>0.27420707611346073</v>
      </c>
      <c r="M87" s="75">
        <f>IF(ISERROR(ATASKAITOS!L19/ATASKAITOS!L5),"-",ATASKAITOS!L19/ATASKAITOS!L5)</f>
        <v>0.25991190563856248</v>
      </c>
    </row>
    <row r="88" spans="2:13" x14ac:dyDescent="0.25">
      <c r="B88" s="125" t="s">
        <v>140</v>
      </c>
      <c r="C88" s="126"/>
      <c r="D88" s="127"/>
      <c r="E88" s="71"/>
      <c r="F88" s="71"/>
      <c r="G88" s="71"/>
      <c r="H88" s="71"/>
      <c r="I88" s="106">
        <v>0</v>
      </c>
      <c r="J88" s="106">
        <v>0</v>
      </c>
      <c r="K88" s="106">
        <v>0</v>
      </c>
      <c r="L88" s="106">
        <v>0</v>
      </c>
      <c r="M88" s="106">
        <v>0</v>
      </c>
    </row>
    <row r="89" spans="2:13" ht="6" customHeight="1" x14ac:dyDescent="0.25"/>
    <row r="90" spans="2:13" x14ac:dyDescent="0.25">
      <c r="B90" s="125" t="s">
        <v>172</v>
      </c>
      <c r="C90" s="126"/>
      <c r="D90" s="127"/>
      <c r="E90" s="63">
        <f>ATASKAITOS!D17</f>
        <v>101906</v>
      </c>
      <c r="F90" s="63">
        <f>ATASKAITOS!E17</f>
        <v>86459</v>
      </c>
      <c r="G90" s="63">
        <f>ATASKAITOS!F17</f>
        <v>111374</v>
      </c>
      <c r="H90" s="63">
        <f>ATASKAITOS!G17</f>
        <v>116980</v>
      </c>
      <c r="I90" s="64">
        <f>ATASKAITOS!H17</f>
        <v>145492</v>
      </c>
      <c r="J90" s="64">
        <f>ATASKAITOS!I17</f>
        <v>153494</v>
      </c>
      <c r="K90" s="64">
        <f>ATASKAITOS!J17</f>
        <v>161936</v>
      </c>
      <c r="L90" s="64">
        <f>ATASKAITOS!K17</f>
        <v>170842</v>
      </c>
      <c r="M90" s="64">
        <f>ATASKAITOS!L17</f>
        <v>180238</v>
      </c>
    </row>
    <row r="91" spans="2:13" x14ac:dyDescent="0.25">
      <c r="B91" s="125" t="s">
        <v>116</v>
      </c>
      <c r="C91" s="126"/>
      <c r="D91" s="127"/>
      <c r="E91" s="104">
        <f>IF(ISERROR(ATASKAITOS!D17/ATASKAITOS!D5*365),"-",ATASKAITOS!D17/ATASKAITOS!D5*365)</f>
        <v>21.29811598625998</v>
      </c>
      <c r="F91" s="104">
        <f>IF(ISERROR(ATASKAITOS!E17/ATASKAITOS!E5*365),"-",ATASKAITOS!E17/ATASKAITOS!E5*365)</f>
        <v>17.142887020310695</v>
      </c>
      <c r="G91" s="104">
        <f>IF(ISERROR(ATASKAITOS!F17/ATASKAITOS!F5*365),"-",ATASKAITOS!F17/ATASKAITOS!F5*365)</f>
        <v>20.757140267611639</v>
      </c>
      <c r="H91" s="104">
        <f>IF(ISERROR(ATASKAITOS!G17/ATASKAITOS!G5*365),"-",ATASKAITOS!G17/ATASKAITOS!G5*365)</f>
        <v>18.702969026302522</v>
      </c>
      <c r="I91" s="105">
        <f>IF(ISERROR(ATASKAITOS!H17/ATASKAITOS!H5*365),"-",ATASKAITOS!H17/ATASKAITOS!H5*365)</f>
        <v>24.246873062357945</v>
      </c>
      <c r="J91" s="105">
        <f>IF(ISERROR(ATASKAITOS!I17/ATASKAITOS!I5*365),"-",ATASKAITOS!I17/ATASKAITOS!I5*365)</f>
        <v>24.246862639956962</v>
      </c>
      <c r="K91" s="105">
        <f>IF(ISERROR(ATASKAITOS!J17/ATASKAITOS!J5*365),"-",ATASKAITOS!J17/ATASKAITOS!J5*365)</f>
        <v>24.246838727409596</v>
      </c>
      <c r="L91" s="105">
        <f>IF(ISERROR(ATASKAITOS!K17/ATASKAITOS!K5*365),"-",ATASKAITOS!K17/ATASKAITOS!K5*365)</f>
        <v>24.246768482050754</v>
      </c>
      <c r="M91" s="105">
        <f>IF(ISERROR(ATASKAITOS!L17/ATASKAITOS!L5*365),"-",ATASKAITOS!L17/ATASKAITOS!L5*365)</f>
        <v>24.246725393783862</v>
      </c>
    </row>
    <row r="92" spans="2:13" x14ac:dyDescent="0.25">
      <c r="B92" s="125" t="s">
        <v>173</v>
      </c>
      <c r="C92" s="126"/>
      <c r="D92" s="127"/>
      <c r="I92" s="76">
        <f>IF(ISERROR(I90-ROUND((ATASKAITOS!H5*(ATASKAITOS!B17/(ATASKAITOS!B5*12/ATASKAITOS!B2)*365)/365),0)),"-",I90-ROUND((ATASKAITOS!H5*(ATASKAITOS!B17/(ATASKAITOS!B5*12/ATASKAITOS!B2)*365)/365),0))</f>
        <v>0</v>
      </c>
      <c r="J92" s="76">
        <f>IF(ISERROR(J90-ROUND((ATASKAITOS!I5*(ATASKAITOS!H17/ATASKAITOS!H5*365)/365),0)),"-",J90-ROUND((ATASKAITOS!I5*(ATASKAITOS!H17/ATASKAITOS!H5*365)/365),0))</f>
        <v>0</v>
      </c>
      <c r="K92" s="76">
        <f>IF(ISERROR(K90-ROUND((ATASKAITOS!J5*(ATASKAITOS!I17/ATASKAITOS!I5*365)/365),0)),"-",K90-ROUND((ATASKAITOS!J5*(ATASKAITOS!I17/ATASKAITOS!I5*365)/365),0))</f>
        <v>0</v>
      </c>
      <c r="L92" s="76">
        <f>IF(ISERROR(L90-ROUND((ATASKAITOS!K5*(ATASKAITOS!J17/ATASKAITOS!J5*365)/365),0)),"-",L90-ROUND((ATASKAITOS!K5*(ATASKAITOS!J17/ATASKAITOS!J5*365)/365),0))</f>
        <v>0</v>
      </c>
      <c r="M92" s="76">
        <f>IF(ISERROR(M90-ROUND((ATASKAITOS!L5*(ATASKAITOS!K17/ATASKAITOS!K5*365)/365),0)),"-",M90-ROUND((ATASKAITOS!L5*(ATASKAITOS!K17/ATASKAITOS!K5*365)/365),0))</f>
        <v>0</v>
      </c>
    </row>
    <row r="93" spans="2:13" x14ac:dyDescent="0.25">
      <c r="B93" s="125" t="s">
        <v>118</v>
      </c>
      <c r="C93" s="126"/>
      <c r="D93" s="127"/>
      <c r="E93" s="71"/>
      <c r="F93" s="71"/>
      <c r="G93" s="71"/>
      <c r="H93" s="71"/>
      <c r="I93" s="106">
        <v>0</v>
      </c>
      <c r="J93" s="106">
        <v>0</v>
      </c>
      <c r="K93" s="106">
        <v>0</v>
      </c>
      <c r="L93" s="106">
        <v>0</v>
      </c>
      <c r="M93" s="106">
        <v>0</v>
      </c>
    </row>
    <row r="94" spans="2:13" x14ac:dyDescent="0.25">
      <c r="B94" s="125" t="s">
        <v>140</v>
      </c>
      <c r="C94" s="126"/>
      <c r="D94" s="127"/>
      <c r="I94" s="66">
        <v>0</v>
      </c>
      <c r="J94" s="66">
        <v>0</v>
      </c>
      <c r="K94" s="66">
        <v>0</v>
      </c>
      <c r="L94" s="66">
        <v>0</v>
      </c>
      <c r="M94" s="66">
        <v>0</v>
      </c>
    </row>
    <row r="95" spans="2:13" ht="6" customHeight="1" x14ac:dyDescent="0.25"/>
    <row r="96" spans="2:13" x14ac:dyDescent="0.25">
      <c r="B96" s="125" t="s">
        <v>174</v>
      </c>
      <c r="C96" s="126"/>
      <c r="D96" s="127"/>
      <c r="E96" s="63">
        <f>ATASKAITOS!D18</f>
        <v>407278</v>
      </c>
      <c r="F96" s="63">
        <f>ATASKAITOS!E18</f>
        <v>490011</v>
      </c>
      <c r="G96" s="63">
        <f>ATASKAITOS!F18</f>
        <v>394204</v>
      </c>
      <c r="H96" s="63">
        <f>ATASKAITOS!G18</f>
        <v>290348</v>
      </c>
      <c r="I96" s="64">
        <f>ATASKAITOS!H18</f>
        <v>528504</v>
      </c>
      <c r="J96" s="64">
        <f>ATASKAITOS!I18</f>
        <v>557572</v>
      </c>
      <c r="K96" s="64">
        <f>ATASKAITOS!J18</f>
        <v>588238</v>
      </c>
      <c r="L96" s="64">
        <f>ATASKAITOS!K18</f>
        <v>620591</v>
      </c>
      <c r="M96" s="64">
        <f>ATASKAITOS!L18</f>
        <v>654724</v>
      </c>
    </row>
    <row r="97" spans="2:13" x14ac:dyDescent="0.25">
      <c r="B97" s="125" t="s">
        <v>117</v>
      </c>
      <c r="C97" s="126"/>
      <c r="D97" s="127"/>
      <c r="E97" s="104">
        <f>IF(ISERROR(ATASKAITOS!D18/ATASKAITOS!D5*365),"-",ATASKAITOS!D18/ATASKAITOS!D5*365)</f>
        <v>85.120150753164594</v>
      </c>
      <c r="F97" s="104">
        <f>IF(ISERROR(ATASKAITOS!E18/ATASKAITOS!E5*365),"-",ATASKAITOS!E18/ATASKAITOS!E5*365)</f>
        <v>97.15822773464258</v>
      </c>
      <c r="G97" s="104">
        <f>IF(ISERROR(ATASKAITOS!F18/ATASKAITOS!F5*365),"-",ATASKAITOS!F18/ATASKAITOS!F5*365)</f>
        <v>73.46910160408693</v>
      </c>
      <c r="H97" s="104">
        <f>IF(ISERROR(ATASKAITOS!G18/ATASKAITOS!G5*365),"-",ATASKAITOS!G18/ATASKAITOS!G5*365)</f>
        <v>46.421351092912325</v>
      </c>
      <c r="I97" s="105">
        <f>IF(ISERROR(ATASKAITOS!H18/ATASKAITOS!H5*365),"-",ATASKAITOS!H18/ATASKAITOS!H5*365)</f>
        <v>88.077484679215516</v>
      </c>
      <c r="J97" s="105">
        <f>IF(ISERROR(ATASKAITOS!I18/ATASKAITOS!I5*365),"-",ATASKAITOS!I18/ATASKAITOS!I5*365)</f>
        <v>88.07752547908116</v>
      </c>
      <c r="K97" s="105">
        <f>IF(ISERROR(ATASKAITOS!J18/ATASKAITOS!J5*365),"-",ATASKAITOS!J18/ATASKAITOS!J5*365)</f>
        <v>88.077462203178811</v>
      </c>
      <c r="L97" s="105">
        <f>IF(ISERROR(ATASKAITOS!K18/ATASKAITOS!K5*365),"-",ATASKAITOS!K18/ATASKAITOS!K5*365)</f>
        <v>88.077441724191701</v>
      </c>
      <c r="M97" s="105">
        <f>IF(ISERROR(ATASKAITOS!L18/ATASKAITOS!L5*365),"-",ATASKAITOS!L18/ATASKAITOS!L5*365)</f>
        <v>88.077503282991074</v>
      </c>
    </row>
    <row r="98" spans="2:13" x14ac:dyDescent="0.25">
      <c r="B98" s="125" t="s">
        <v>175</v>
      </c>
      <c r="C98" s="126"/>
      <c r="D98" s="127"/>
      <c r="I98" s="76">
        <f>IF(ISERROR(I96-ROUND((ATASKAITOS!H5*(ATASKAITOS!B18/(ATASKAITOS!B5*12/ATASKAITOS!B2)*365)/365),0)),"-",I96-ROUND((ATASKAITOS!H5*(ATASKAITOS!B18/(ATASKAITOS!B5*12/ATASKAITOS!B2)*365)/365),0))</f>
        <v>0</v>
      </c>
      <c r="J98" s="76">
        <f>IF(ISERROR(J96-ROUND((ATASKAITOS!I5*(ATASKAITOS!C18/(ATASKAITOS!C5*12/ATASKAITOS!C2)*365)/365),0)),0,J96-ROUND((ATASKAITOS!I5*(ATASKAITOS!C18/(ATASKAITOS!C5*12/ATASKAITOS!C2)*365)/365),0))</f>
        <v>0</v>
      </c>
      <c r="K98" s="76">
        <f>IF(ISERROR(K96-ROUND((ATASKAITOS!J5*(ATASKAITOS!D18/(ATASKAITOS!D5*12/ATASKAITOS!D2)*365)/365),0)),0,K96-ROUND((ATASKAITOS!J5*(ATASKAITOS!D18/(ATASKAITOS!D5*12/ATASKAITOS!D2)*365)/365),0))</f>
        <v>0</v>
      </c>
      <c r="L98" s="76">
        <f>IF(ISERROR(L96-ROUND((ATASKAITOS!K5*(ATASKAITOS!E18/(ATASKAITOS!E5*12/ATASKAITOS!E2)*365)/365),0)),0,L96-ROUND((ATASKAITOS!K5*(ATASKAITOS!E18/(ATASKAITOS!E5*12/ATASKAITOS!E2)*365)/365),0))</f>
        <v>0</v>
      </c>
      <c r="M98" s="76">
        <f>IF(ISERROR(M96-ROUND((ATASKAITOS!L5*(ATASKAITOS!F18/(ATASKAITOS!F5*12/ATASKAITOS!F2)*365)/365),0)),0,M96-ROUND((ATASKAITOS!L5*(ATASKAITOS!F18/(ATASKAITOS!F5*12/ATASKAITOS!F2)*365)/365),0))</f>
        <v>0</v>
      </c>
    </row>
    <row r="99" spans="2:13" x14ac:dyDescent="0.25">
      <c r="B99" s="125" t="s">
        <v>118</v>
      </c>
      <c r="C99" s="126"/>
      <c r="D99" s="127"/>
      <c r="E99" s="71"/>
      <c r="F99" s="71"/>
      <c r="G99" s="71"/>
      <c r="H99" s="71"/>
      <c r="I99" s="106">
        <v>0</v>
      </c>
      <c r="J99" s="106">
        <v>0</v>
      </c>
      <c r="K99" s="106">
        <v>0</v>
      </c>
      <c r="L99" s="106">
        <v>0</v>
      </c>
      <c r="M99" s="106">
        <v>0</v>
      </c>
    </row>
    <row r="100" spans="2:13" x14ac:dyDescent="0.25">
      <c r="B100" s="125" t="s">
        <v>140</v>
      </c>
      <c r="C100" s="126"/>
      <c r="D100" s="127"/>
      <c r="I100" s="66">
        <v>0</v>
      </c>
      <c r="J100" s="66">
        <v>0</v>
      </c>
      <c r="K100" s="66">
        <v>0</v>
      </c>
      <c r="L100" s="66">
        <v>0</v>
      </c>
      <c r="M100" s="66">
        <v>0</v>
      </c>
    </row>
    <row r="101" spans="2:13" ht="6" customHeight="1" x14ac:dyDescent="0.25"/>
    <row r="102" spans="2:13" x14ac:dyDescent="0.25">
      <c r="B102" s="125" t="s">
        <v>176</v>
      </c>
      <c r="C102" s="126"/>
      <c r="D102" s="127"/>
      <c r="E102" s="63">
        <f>ATASKAITOS!D16</f>
        <v>828622</v>
      </c>
      <c r="F102" s="63">
        <f>ATASKAITOS!E16</f>
        <v>1129467</v>
      </c>
      <c r="G102" s="63">
        <f>ATASKAITOS!F16</f>
        <v>1370374</v>
      </c>
      <c r="H102" s="63">
        <f>ATASKAITOS!G16</f>
        <v>1314557</v>
      </c>
      <c r="I102" s="64">
        <f>ATASKAITOS!H16</f>
        <v>1271522</v>
      </c>
      <c r="J102" s="64">
        <f>ATASKAITOS!I16</f>
        <v>1271522</v>
      </c>
      <c r="K102" s="64">
        <f>ATASKAITOS!J16</f>
        <v>1271522</v>
      </c>
      <c r="L102" s="64">
        <f>ATASKAITOS!K16</f>
        <v>1271522</v>
      </c>
      <c r="M102" s="64">
        <f>ATASKAITOS!L16</f>
        <v>1271522</v>
      </c>
    </row>
    <row r="103" spans="2:13" x14ac:dyDescent="0.25">
      <c r="B103" s="125" t="s">
        <v>120</v>
      </c>
      <c r="C103" s="126"/>
      <c r="D103" s="127"/>
      <c r="E103" s="104">
        <f>IF(ISERROR(ATASKAITOS!D16/ATASKAITOS!D29),"-",ATASKAITOS!D16/ATASKAITOS!D29)</f>
        <v>5.5391762983562067</v>
      </c>
      <c r="F103" s="104">
        <f>IF(ISERROR(ATASKAITOS!E16/ATASKAITOS!E29),"-",ATASKAITOS!E16/ATASKAITOS!E29)</f>
        <v>10.076969058920096</v>
      </c>
      <c r="G103" s="104">
        <f>IF(ISERROR(ATASKAITOS!F16/ATASKAITOS!F29),"-",ATASKAITOS!F16/ATASKAITOS!F29)</f>
        <v>12.778452271053048</v>
      </c>
      <c r="H103" s="104">
        <f>IF(ISERROR(ATASKAITOS!G16/ATASKAITOS!G29),"-",ATASKAITOS!G16/ATASKAITOS!G29)</f>
        <v>12.377426887369829</v>
      </c>
      <c r="I103" s="105" t="str">
        <f>IF(ISERROR(ATASKAITOS!H16/ATASKAITOS!H29),"-",ATASKAITOS!H16/ATASKAITOS!H29)</f>
        <v>-</v>
      </c>
      <c r="J103" s="105" t="str">
        <f>IF(ISERROR(ATASKAITOS!I16/ATASKAITOS!I29),"-",ATASKAITOS!I16/ATASKAITOS!I29)</f>
        <v>-</v>
      </c>
      <c r="K103" s="105" t="str">
        <f>IF(ISERROR(ATASKAITOS!J16/ATASKAITOS!J29),"-",ATASKAITOS!J16/ATASKAITOS!J29)</f>
        <v>-</v>
      </c>
      <c r="L103" s="105" t="str">
        <f>IF(ISERROR(ATASKAITOS!K16/ATASKAITOS!K29),"-",ATASKAITOS!K16/ATASKAITOS!K29)</f>
        <v>-</v>
      </c>
      <c r="M103" s="105" t="str">
        <f>IF(ISERROR(ATASKAITOS!L16/ATASKAITOS!L29),"-",ATASKAITOS!L16/ATASKAITOS!L29)</f>
        <v>-</v>
      </c>
    </row>
    <row r="104" spans="2:13" x14ac:dyDescent="0.25">
      <c r="B104" s="125" t="s">
        <v>146</v>
      </c>
      <c r="C104" s="126"/>
      <c r="D104" s="127"/>
      <c r="I104" s="76">
        <f>I102-ROUND((ATASKAITOS!B16-(ATASKAITOS!H29-ATASKAITOS!B29)),0)</f>
        <v>0</v>
      </c>
      <c r="J104" s="76"/>
      <c r="K104" s="76"/>
      <c r="L104" s="76"/>
      <c r="M104" s="76"/>
    </row>
    <row r="105" spans="2:13" x14ac:dyDescent="0.25">
      <c r="B105" s="125" t="s">
        <v>177</v>
      </c>
      <c r="C105" s="126"/>
      <c r="D105" s="127"/>
      <c r="E105" s="71"/>
      <c r="F105" s="71"/>
      <c r="G105" s="71"/>
      <c r="H105" s="71"/>
      <c r="I105" s="66">
        <v>0</v>
      </c>
      <c r="J105" s="66">
        <v>0</v>
      </c>
      <c r="K105" s="66">
        <v>0</v>
      </c>
      <c r="L105" s="66">
        <v>0</v>
      </c>
      <c r="M105" s="66">
        <v>0</v>
      </c>
    </row>
    <row r="106" spans="2:13" x14ac:dyDescent="0.25">
      <c r="B106" s="125" t="s">
        <v>178</v>
      </c>
      <c r="C106" s="126"/>
      <c r="D106" s="127"/>
      <c r="I106" s="66">
        <v>0</v>
      </c>
      <c r="J106" s="66">
        <v>0</v>
      </c>
      <c r="K106" s="66">
        <v>0</v>
      </c>
      <c r="L106" s="66">
        <v>0</v>
      </c>
      <c r="M106" s="66">
        <v>0</v>
      </c>
    </row>
    <row r="107" spans="2:13" x14ac:dyDescent="0.25">
      <c r="B107" s="125" t="s">
        <v>179</v>
      </c>
      <c r="C107" s="126"/>
      <c r="D107" s="127"/>
      <c r="I107" s="66">
        <v>0</v>
      </c>
      <c r="J107" s="66">
        <v>0</v>
      </c>
      <c r="K107" s="66">
        <v>0</v>
      </c>
      <c r="L107" s="66">
        <v>0</v>
      </c>
      <c r="M107" s="66">
        <v>0</v>
      </c>
    </row>
    <row r="108" spans="2:13" ht="6" customHeight="1" x14ac:dyDescent="0.25"/>
    <row r="109" spans="2:13" ht="6" customHeight="1" x14ac:dyDescent="0.25"/>
    <row r="110" spans="2:13" x14ac:dyDescent="0.25">
      <c r="D110" s="71"/>
      <c r="E110" s="71"/>
      <c r="F110" s="71"/>
      <c r="G110" s="71"/>
      <c r="H110" s="71"/>
      <c r="I110" s="71"/>
      <c r="J110" s="71"/>
      <c r="K110" s="71"/>
      <c r="L110" s="71"/>
      <c r="M110" s="71"/>
    </row>
    <row r="111" spans="2:13" hidden="1" x14ac:dyDescent="0.25">
      <c r="D111" s="73" t="s">
        <v>19</v>
      </c>
      <c r="E111" s="69"/>
      <c r="F111" s="69"/>
      <c r="G111" s="69"/>
      <c r="H111" s="69"/>
      <c r="I111" s="66">
        <v>0</v>
      </c>
      <c r="J111" s="66">
        <v>96</v>
      </c>
      <c r="K111" s="66">
        <v>96</v>
      </c>
      <c r="L111" s="66">
        <v>96</v>
      </c>
      <c r="M111" s="66">
        <v>96</v>
      </c>
    </row>
    <row r="112" spans="2:13" hidden="1" x14ac:dyDescent="0.25">
      <c r="D112" s="73" t="s">
        <v>18</v>
      </c>
      <c r="E112" s="69"/>
      <c r="F112" s="69"/>
      <c r="G112" s="69"/>
      <c r="H112" s="69"/>
      <c r="I112" s="66">
        <v>0</v>
      </c>
      <c r="J112" s="66"/>
      <c r="K112" s="66"/>
      <c r="L112" s="66"/>
      <c r="M112" s="66"/>
    </row>
    <row r="113" spans="3:13" hidden="1" x14ac:dyDescent="0.25">
      <c r="D113" s="73" t="s">
        <v>17</v>
      </c>
      <c r="E113" s="69"/>
      <c r="F113" s="69"/>
      <c r="G113" s="69"/>
      <c r="H113" s="69"/>
      <c r="I113" s="66">
        <v>300</v>
      </c>
      <c r="J113" s="66">
        <v>300</v>
      </c>
      <c r="K113" s="66">
        <v>0</v>
      </c>
      <c r="L113" s="66">
        <v>0</v>
      </c>
      <c r="M113" s="66">
        <v>0</v>
      </c>
    </row>
    <row r="114" spans="3:13" hidden="1" x14ac:dyDescent="0.25">
      <c r="D114" s="71"/>
      <c r="E114" s="71"/>
      <c r="F114" s="71"/>
      <c r="G114" s="71"/>
      <c r="H114" s="71"/>
      <c r="I114" s="71"/>
      <c r="J114" s="71"/>
      <c r="K114" s="71"/>
      <c r="L114" s="71"/>
      <c r="M114" s="71"/>
    </row>
    <row r="115" spans="3:13" hidden="1" x14ac:dyDescent="0.25">
      <c r="D115" s="71"/>
      <c r="E115" s="71"/>
      <c r="F115" s="71"/>
      <c r="G115" s="71"/>
      <c r="H115" s="71"/>
      <c r="I115" s="71"/>
      <c r="J115" s="71"/>
      <c r="K115" s="71"/>
      <c r="L115" s="71"/>
      <c r="M115" s="71"/>
    </row>
    <row r="116" spans="3:13" hidden="1" x14ac:dyDescent="0.25">
      <c r="D116" s="72" t="s">
        <v>16</v>
      </c>
      <c r="E116" s="67"/>
      <c r="F116" s="67">
        <f>ATASKAITOS!E29/(ATASKAITOS!E16/2+ATASKAITOS!D16/2)</f>
        <v>0.11448304954473469</v>
      </c>
      <c r="G116" s="67">
        <f>ATASKAITOS!F29/(ATASKAITOS!F16/2+ATASKAITOS!E16/2)</f>
        <v>8.5798256769130513E-2</v>
      </c>
      <c r="H116" s="67">
        <f>ATASKAITOS!G29/(ATASKAITOS!G16/2+ATASKAITOS!F16/2)</f>
        <v>7.9112647587591636E-2</v>
      </c>
      <c r="I116" s="67">
        <f>ATASKAITOS!H29/(ATASKAITOS!H16/2+ATASKAITOS!G16/2)</f>
        <v>0</v>
      </c>
      <c r="J116" s="67">
        <f>ATASKAITOS!I29/(ATASKAITOS!I16/2+ATASKAITOS!H16/2)</f>
        <v>0</v>
      </c>
      <c r="K116" s="67">
        <f>ATASKAITOS!J29/(ATASKAITOS!J16/2+ATASKAITOS!I16/2)</f>
        <v>0</v>
      </c>
      <c r="L116" s="67">
        <f>ATASKAITOS!K29/(ATASKAITOS!K16/2+ATASKAITOS!J16/2)</f>
        <v>0</v>
      </c>
      <c r="M116" s="67">
        <f>ATASKAITOS!L29/(ATASKAITOS!L16/2+ATASKAITOS!K16/2)</f>
        <v>0</v>
      </c>
    </row>
    <row r="117" spans="3:13" hidden="1" x14ac:dyDescent="0.25">
      <c r="D117" s="71"/>
      <c r="E117" s="71"/>
      <c r="F117" s="71"/>
      <c r="G117" s="71"/>
      <c r="H117" s="71"/>
      <c r="I117" s="71"/>
      <c r="J117" s="71"/>
      <c r="K117" s="71"/>
      <c r="L117" s="71"/>
      <c r="M117" s="71"/>
    </row>
    <row r="118" spans="3:13" hidden="1" x14ac:dyDescent="0.25">
      <c r="C118" s="2" t="s">
        <v>90</v>
      </c>
      <c r="D118" s="73" t="s">
        <v>93</v>
      </c>
      <c r="E118" s="69"/>
      <c r="F118" s="69"/>
      <c r="G118" s="69"/>
      <c r="H118" s="69"/>
      <c r="I118" s="66">
        <v>0</v>
      </c>
      <c r="J118" s="66">
        <v>0</v>
      </c>
      <c r="K118" s="66">
        <f>J118</f>
        <v>0</v>
      </c>
      <c r="L118" s="66">
        <f>K118</f>
        <v>0</v>
      </c>
      <c r="M118" s="66">
        <f>L118</f>
        <v>0</v>
      </c>
    </row>
    <row r="119" spans="3:13" hidden="1" x14ac:dyDescent="0.25">
      <c r="C119" s="2" t="s">
        <v>90</v>
      </c>
      <c r="D119" s="73" t="s">
        <v>94</v>
      </c>
      <c r="E119" s="69"/>
      <c r="F119" s="69"/>
      <c r="G119" s="69"/>
      <c r="H119" s="69"/>
      <c r="I119" s="66">
        <v>0</v>
      </c>
      <c r="J119" s="66">
        <v>0</v>
      </c>
      <c r="K119" s="66">
        <v>0</v>
      </c>
      <c r="L119" s="66">
        <v>0</v>
      </c>
      <c r="M119" s="66">
        <v>0</v>
      </c>
    </row>
    <row r="120" spans="3:13" hidden="1" x14ac:dyDescent="0.25"/>
    <row r="121" spans="3:13" hidden="1" x14ac:dyDescent="0.25"/>
    <row r="122" spans="3:13" hidden="1" x14ac:dyDescent="0.25"/>
    <row r="123" spans="3:13" hidden="1" x14ac:dyDescent="0.25"/>
  </sheetData>
  <mergeCells count="88">
    <mergeCell ref="B1:D1"/>
    <mergeCell ref="B2:D2"/>
    <mergeCell ref="B3:D3"/>
    <mergeCell ref="B5:D5"/>
    <mergeCell ref="B12:D12"/>
    <mergeCell ref="B15:D15"/>
    <mergeCell ref="B36:D36"/>
    <mergeCell ref="B7:D7"/>
    <mergeCell ref="B8:D8"/>
    <mergeCell ref="B10:D10"/>
    <mergeCell ref="B11:D11"/>
    <mergeCell ref="B9:D9"/>
    <mergeCell ref="B28:D28"/>
    <mergeCell ref="B30:D30"/>
    <mergeCell ref="B14:D14"/>
    <mergeCell ref="B17:D17"/>
    <mergeCell ref="B16:D16"/>
    <mergeCell ref="B21:D21"/>
    <mergeCell ref="B42:D42"/>
    <mergeCell ref="B27:D27"/>
    <mergeCell ref="B19:D19"/>
    <mergeCell ref="B20:D20"/>
    <mergeCell ref="B41:D41"/>
    <mergeCell ref="B40:D40"/>
    <mergeCell ref="B35:D35"/>
    <mergeCell ref="B38:D38"/>
    <mergeCell ref="B34:D34"/>
    <mergeCell ref="B24:D24"/>
    <mergeCell ref="B22:D22"/>
    <mergeCell ref="B33:D33"/>
    <mergeCell ref="B37:D37"/>
    <mergeCell ref="B31:D31"/>
    <mergeCell ref="B26:D26"/>
    <mergeCell ref="B23:D23"/>
    <mergeCell ref="B43:D43"/>
    <mergeCell ref="B44:D44"/>
    <mergeCell ref="B47:D47"/>
    <mergeCell ref="B52:D52"/>
    <mergeCell ref="B49:D49"/>
    <mergeCell ref="B48:D48"/>
    <mergeCell ref="B50:D50"/>
    <mergeCell ref="B63:D63"/>
    <mergeCell ref="B58:D58"/>
    <mergeCell ref="B62:D62"/>
    <mergeCell ref="B53:D53"/>
    <mergeCell ref="B45:D45"/>
    <mergeCell ref="B54:D54"/>
    <mergeCell ref="B59:D59"/>
    <mergeCell ref="B60:D60"/>
    <mergeCell ref="B55:D55"/>
    <mergeCell ref="B76:D76"/>
    <mergeCell ref="B61:D61"/>
    <mergeCell ref="B72:D72"/>
    <mergeCell ref="B68:D68"/>
    <mergeCell ref="B71:D71"/>
    <mergeCell ref="B74:D74"/>
    <mergeCell ref="B65:D65"/>
    <mergeCell ref="B66:D66"/>
    <mergeCell ref="B70:D70"/>
    <mergeCell ref="B67:D67"/>
    <mergeCell ref="B73:D73"/>
    <mergeCell ref="B56:D56"/>
    <mergeCell ref="B77:D77"/>
    <mergeCell ref="B86:D86"/>
    <mergeCell ref="B88:D88"/>
    <mergeCell ref="B90:D90"/>
    <mergeCell ref="B87:D87"/>
    <mergeCell ref="B78:D78"/>
    <mergeCell ref="B80:D80"/>
    <mergeCell ref="B83:D83"/>
    <mergeCell ref="B84:D84"/>
    <mergeCell ref="B92:D92"/>
    <mergeCell ref="B93:D93"/>
    <mergeCell ref="B79:D79"/>
    <mergeCell ref="B94:D94"/>
    <mergeCell ref="B82:D82"/>
    <mergeCell ref="B91:D91"/>
    <mergeCell ref="B99:D99"/>
    <mergeCell ref="B100:D100"/>
    <mergeCell ref="B107:D107"/>
    <mergeCell ref="B96:D96"/>
    <mergeCell ref="B103:D103"/>
    <mergeCell ref="B105:D105"/>
    <mergeCell ref="B106:D106"/>
    <mergeCell ref="B97:D97"/>
    <mergeCell ref="B102:D102"/>
    <mergeCell ref="B104:D104"/>
    <mergeCell ref="B98:D98"/>
  </mergeCells>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73"/>
  <sheetViews>
    <sheetView workbookViewId="0">
      <selection activeCell="E48" sqref="E48"/>
    </sheetView>
  </sheetViews>
  <sheetFormatPr defaultColWidth="9.1796875" defaultRowHeight="12.5" x14ac:dyDescent="0.25"/>
  <cols>
    <col min="1" max="1" width="11.26953125" style="3" bestFit="1" customWidth="1"/>
    <col min="2" max="16384" width="9.1796875" style="3"/>
  </cols>
  <sheetData>
    <row r="2" spans="2:2" x14ac:dyDescent="0.25">
      <c r="B2" s="3" t="s">
        <v>126</v>
      </c>
    </row>
    <row r="3" spans="2:2" x14ac:dyDescent="0.25">
      <c r="B3" s="3" t="s">
        <v>127</v>
      </c>
    </row>
    <row r="4" spans="2:2" x14ac:dyDescent="0.25">
      <c r="B4" s="3" t="s">
        <v>128</v>
      </c>
    </row>
    <row r="5" spans="2:2" x14ac:dyDescent="0.25">
      <c r="B5" s="3" t="s">
        <v>23</v>
      </c>
    </row>
    <row r="6" spans="2:2" x14ac:dyDescent="0.25">
      <c r="B6" s="3" t="s">
        <v>129</v>
      </c>
    </row>
    <row r="8" spans="2:2" x14ac:dyDescent="0.25">
      <c r="B8" s="3" t="s">
        <v>81</v>
      </c>
    </row>
    <row r="9" spans="2:2" x14ac:dyDescent="0.25">
      <c r="B9" s="3" t="s">
        <v>82</v>
      </c>
    </row>
    <row r="10" spans="2:2" x14ac:dyDescent="0.25">
      <c r="B10" s="3" t="s">
        <v>130</v>
      </c>
    </row>
    <row r="13" spans="2:2" x14ac:dyDescent="0.25">
      <c r="B13" s="14" t="s">
        <v>83</v>
      </c>
    </row>
    <row r="14" spans="2:2" x14ac:dyDescent="0.25">
      <c r="B14" s="3" t="s">
        <v>134</v>
      </c>
    </row>
    <row r="15" spans="2:2" x14ac:dyDescent="0.25">
      <c r="B15" s="14"/>
    </row>
    <row r="16" spans="2:2" x14ac:dyDescent="0.25">
      <c r="B16" s="14" t="s">
        <v>135</v>
      </c>
    </row>
    <row r="17" spans="1:2" x14ac:dyDescent="0.25">
      <c r="B17" s="3" t="s">
        <v>84</v>
      </c>
    </row>
    <row r="18" spans="1:2" x14ac:dyDescent="0.25">
      <c r="B18" s="3" t="s">
        <v>26</v>
      </c>
    </row>
    <row r="19" spans="1:2" x14ac:dyDescent="0.25">
      <c r="B19" s="3" t="s">
        <v>27</v>
      </c>
    </row>
    <row r="20" spans="1:2" x14ac:dyDescent="0.25">
      <c r="B20" s="3" t="s">
        <v>85</v>
      </c>
    </row>
    <row r="21" spans="1:2" ht="14.5" x14ac:dyDescent="0.25">
      <c r="A21" s="5">
        <v>1254</v>
      </c>
      <c r="B21" s="3" t="s">
        <v>86</v>
      </c>
    </row>
    <row r="22" spans="1:2" x14ac:dyDescent="0.25">
      <c r="B22" s="2" t="s">
        <v>87</v>
      </c>
    </row>
    <row r="23" spans="1:2" ht="14.5" x14ac:dyDescent="0.25">
      <c r="A23" s="6">
        <v>4475</v>
      </c>
      <c r="B23" s="3" t="s">
        <v>78</v>
      </c>
    </row>
    <row r="24" spans="1:2" ht="14.5" x14ac:dyDescent="0.25">
      <c r="A24" s="37">
        <v>1945</v>
      </c>
      <c r="B24" s="3" t="s">
        <v>77</v>
      </c>
    </row>
    <row r="26" spans="1:2" x14ac:dyDescent="0.25">
      <c r="B26" s="3" t="s">
        <v>131</v>
      </c>
    </row>
    <row r="28" spans="1:2" x14ac:dyDescent="0.25">
      <c r="B28" s="14" t="s">
        <v>133</v>
      </c>
    </row>
    <row r="29" spans="1:2" x14ac:dyDescent="0.25">
      <c r="B29" s="3" t="s">
        <v>136</v>
      </c>
    </row>
    <row r="30" spans="1:2" x14ac:dyDescent="0.25">
      <c r="B30" s="3" t="s">
        <v>132</v>
      </c>
    </row>
    <row r="33" spans="2:2" x14ac:dyDescent="0.25">
      <c r="B33" s="14" t="s">
        <v>97</v>
      </c>
    </row>
    <row r="34" spans="2:2" x14ac:dyDescent="0.25">
      <c r="B34" s="3" t="s">
        <v>30</v>
      </c>
    </row>
    <row r="35" spans="2:2" x14ac:dyDescent="0.25">
      <c r="B35" s="3" t="s">
        <v>31</v>
      </c>
    </row>
    <row r="36" spans="2:2" x14ac:dyDescent="0.25">
      <c r="B36" s="3" t="s">
        <v>32</v>
      </c>
    </row>
    <row r="37" spans="2:2" x14ac:dyDescent="0.25">
      <c r="B37" s="3" t="s">
        <v>51</v>
      </c>
    </row>
    <row r="38" spans="2:2" x14ac:dyDescent="0.25">
      <c r="B38" s="3" t="s">
        <v>36</v>
      </c>
    </row>
    <row r="39" spans="2:2" x14ac:dyDescent="0.25">
      <c r="B39" s="3" t="s">
        <v>33</v>
      </c>
    </row>
    <row r="40" spans="2:2" x14ac:dyDescent="0.25">
      <c r="B40" s="3" t="s">
        <v>34</v>
      </c>
    </row>
    <row r="41" spans="2:2" x14ac:dyDescent="0.25">
      <c r="B41" s="3" t="s">
        <v>35</v>
      </c>
    </row>
    <row r="43" spans="2:2" x14ac:dyDescent="0.25">
      <c r="B43" s="14" t="s">
        <v>29</v>
      </c>
    </row>
    <row r="44" spans="2:2" x14ac:dyDescent="0.25">
      <c r="B44" s="3" t="s">
        <v>89</v>
      </c>
    </row>
    <row r="45" spans="2:2" x14ac:dyDescent="0.25">
      <c r="B45" s="3" t="s">
        <v>37</v>
      </c>
    </row>
    <row r="46" spans="2:2" x14ac:dyDescent="0.25">
      <c r="B46" s="3" t="s">
        <v>38</v>
      </c>
    </row>
    <row r="47" spans="2:2" x14ac:dyDescent="0.25">
      <c r="B47" s="3" t="s">
        <v>39</v>
      </c>
    </row>
    <row r="48" spans="2:2" x14ac:dyDescent="0.25">
      <c r="B48" s="3" t="s">
        <v>40</v>
      </c>
    </row>
    <row r="49" spans="2:2" x14ac:dyDescent="0.25">
      <c r="B49" s="3" t="s">
        <v>41</v>
      </c>
    </row>
    <row r="50" spans="2:2" x14ac:dyDescent="0.25">
      <c r="B50" s="3" t="s">
        <v>44</v>
      </c>
    </row>
    <row r="51" spans="2:2" x14ac:dyDescent="0.25">
      <c r="B51" s="3" t="s">
        <v>45</v>
      </c>
    </row>
    <row r="52" spans="2:2" x14ac:dyDescent="0.25">
      <c r="B52" s="3" t="s">
        <v>47</v>
      </c>
    </row>
    <row r="53" spans="2:2" x14ac:dyDescent="0.25">
      <c r="B53" s="3" t="s">
        <v>46</v>
      </c>
    </row>
    <row r="54" spans="2:2" x14ac:dyDescent="0.25">
      <c r="B54" s="3" t="s">
        <v>48</v>
      </c>
    </row>
    <row r="55" spans="2:2" x14ac:dyDescent="0.25">
      <c r="B55" s="3" t="s">
        <v>49</v>
      </c>
    </row>
    <row r="57" spans="2:2" x14ac:dyDescent="0.25">
      <c r="B57" s="14" t="s">
        <v>57</v>
      </c>
    </row>
    <row r="58" spans="2:2" x14ac:dyDescent="0.25">
      <c r="B58" s="3" t="s">
        <v>59</v>
      </c>
    </row>
    <row r="59" spans="2:2" x14ac:dyDescent="0.25">
      <c r="B59" s="3" t="s">
        <v>60</v>
      </c>
    </row>
    <row r="61" spans="2:2" x14ac:dyDescent="0.25">
      <c r="B61" s="14" t="s">
        <v>56</v>
      </c>
    </row>
    <row r="62" spans="2:2" x14ac:dyDescent="0.25">
      <c r="B62" s="3" t="s">
        <v>67</v>
      </c>
    </row>
    <row r="63" spans="2:2" x14ac:dyDescent="0.25">
      <c r="B63" s="3" t="s">
        <v>61</v>
      </c>
    </row>
    <row r="64" spans="2:2" x14ac:dyDescent="0.25">
      <c r="B64" s="3" t="s">
        <v>62</v>
      </c>
    </row>
    <row r="65" spans="2:2" x14ac:dyDescent="0.25">
      <c r="B65" s="3" t="s">
        <v>63</v>
      </c>
    </row>
    <row r="66" spans="2:2" x14ac:dyDescent="0.25">
      <c r="B66" s="3" t="s">
        <v>64</v>
      </c>
    </row>
    <row r="67" spans="2:2" x14ac:dyDescent="0.25">
      <c r="B67" s="3" t="s">
        <v>66</v>
      </c>
    </row>
    <row r="68" spans="2:2" x14ac:dyDescent="0.25">
      <c r="B68" s="3" t="s">
        <v>68</v>
      </c>
    </row>
    <row r="69" spans="2:2" x14ac:dyDescent="0.25">
      <c r="B69" s="3" t="s">
        <v>69</v>
      </c>
    </row>
    <row r="70" spans="2:2" x14ac:dyDescent="0.25">
      <c r="B70" s="3" t="s">
        <v>71</v>
      </c>
    </row>
    <row r="71" spans="2:2" x14ac:dyDescent="0.25">
      <c r="B71" s="3" t="s">
        <v>74</v>
      </c>
    </row>
    <row r="72" spans="2:2" x14ac:dyDescent="0.25">
      <c r="B72" s="3" t="s">
        <v>75</v>
      </c>
    </row>
    <row r="73" spans="2:2" x14ac:dyDescent="0.25">
      <c r="B73" s="3" t="s">
        <v>76</v>
      </c>
    </row>
  </sheetData>
  <phoneticPr fontId="5"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79"/>
  <sheetViews>
    <sheetView showGridLines="0" zoomScale="90" zoomScaleNormal="90" workbookViewId="0">
      <selection activeCell="F56" sqref="F56"/>
    </sheetView>
  </sheetViews>
  <sheetFormatPr defaultRowHeight="12.5" x14ac:dyDescent="0.25"/>
  <sheetData>
    <row r="1" spans="1:23" x14ac:dyDescent="0.25">
      <c r="A1" s="2"/>
      <c r="B1" s="2"/>
      <c r="C1" s="2"/>
      <c r="D1" s="2"/>
      <c r="E1" s="2"/>
      <c r="F1" s="2"/>
      <c r="G1" s="2"/>
      <c r="H1" s="2"/>
      <c r="I1" s="2"/>
      <c r="J1" s="2"/>
      <c r="K1" s="2"/>
      <c r="L1" s="2"/>
      <c r="M1" s="2"/>
      <c r="N1" s="2"/>
      <c r="O1" s="2"/>
      <c r="P1" s="2"/>
      <c r="Q1" s="2"/>
      <c r="R1" s="2"/>
      <c r="S1" s="2"/>
      <c r="T1" s="2"/>
      <c r="U1" s="2"/>
      <c r="V1" s="2"/>
      <c r="W1" s="2"/>
    </row>
    <row r="2" spans="1:23" x14ac:dyDescent="0.25">
      <c r="A2" s="2"/>
      <c r="B2" s="2"/>
      <c r="C2" s="2"/>
      <c r="D2" s="2"/>
      <c r="E2" s="2"/>
      <c r="F2" s="2"/>
      <c r="G2" s="2"/>
      <c r="H2" s="2"/>
      <c r="I2" s="2"/>
      <c r="J2" s="2"/>
      <c r="K2" s="2"/>
      <c r="L2" s="2"/>
      <c r="M2" s="2"/>
      <c r="N2" s="2"/>
      <c r="O2" s="2"/>
      <c r="P2" s="2"/>
      <c r="Q2" s="2"/>
      <c r="R2" s="2"/>
      <c r="S2" s="2"/>
      <c r="T2" s="2"/>
      <c r="U2" s="2"/>
      <c r="V2" s="2"/>
      <c r="W2" s="2"/>
    </row>
    <row r="3" spans="1:23" x14ac:dyDescent="0.25">
      <c r="A3" s="2"/>
      <c r="B3" s="2"/>
      <c r="C3" s="2"/>
      <c r="D3" s="2"/>
      <c r="E3" s="2"/>
      <c r="F3" s="2"/>
      <c r="G3" s="2"/>
      <c r="H3" s="2"/>
      <c r="I3" s="2"/>
      <c r="J3" s="2"/>
      <c r="K3" s="2"/>
      <c r="L3" s="2"/>
      <c r="M3" s="2"/>
      <c r="N3" s="2"/>
      <c r="O3" s="2"/>
      <c r="P3" s="2"/>
      <c r="Q3" s="2"/>
      <c r="R3" s="2"/>
      <c r="S3" s="2"/>
      <c r="T3" s="2"/>
      <c r="U3" s="2"/>
      <c r="V3" s="2"/>
      <c r="W3" s="2"/>
    </row>
    <row r="4" spans="1:23" x14ac:dyDescent="0.25">
      <c r="A4" s="2"/>
      <c r="B4" s="2"/>
      <c r="C4" s="2"/>
      <c r="D4" s="2"/>
      <c r="E4" s="2"/>
      <c r="F4" s="2"/>
      <c r="G4" s="2"/>
      <c r="H4" s="2"/>
      <c r="I4" s="2"/>
      <c r="J4" s="2"/>
      <c r="K4" s="2"/>
      <c r="L4" s="2"/>
      <c r="M4" s="2"/>
      <c r="N4" s="2"/>
      <c r="O4" s="2"/>
      <c r="P4" s="2"/>
      <c r="Q4" s="2"/>
      <c r="R4" s="2"/>
      <c r="S4" s="2"/>
      <c r="T4" s="2"/>
      <c r="U4" s="2"/>
      <c r="V4" s="2"/>
      <c r="W4" s="2"/>
    </row>
    <row r="5" spans="1:23" x14ac:dyDescent="0.25">
      <c r="A5" s="2"/>
      <c r="B5" s="2"/>
      <c r="C5" s="2"/>
      <c r="D5" s="2"/>
      <c r="E5" s="2"/>
      <c r="F5" s="2"/>
      <c r="G5" s="2"/>
      <c r="H5" s="2"/>
      <c r="I5" s="2"/>
      <c r="J5" s="2"/>
      <c r="K5" s="2"/>
      <c r="L5" s="2"/>
      <c r="M5" s="2"/>
      <c r="N5" s="2"/>
      <c r="O5" s="2"/>
      <c r="P5" s="2"/>
      <c r="Q5" s="2"/>
      <c r="R5" s="2"/>
      <c r="S5" s="2"/>
      <c r="T5" s="2"/>
      <c r="U5" s="2"/>
      <c r="V5" s="2"/>
      <c r="W5" s="2"/>
    </row>
    <row r="6" spans="1:23" x14ac:dyDescent="0.25">
      <c r="A6" s="2"/>
      <c r="B6" s="2"/>
      <c r="C6" s="2"/>
      <c r="D6" s="2"/>
      <c r="E6" s="2"/>
      <c r="F6" s="2"/>
      <c r="G6" s="2"/>
      <c r="H6" s="2"/>
      <c r="I6" s="2"/>
      <c r="J6" s="2"/>
      <c r="K6" s="2"/>
      <c r="L6" s="2"/>
      <c r="M6" s="2"/>
      <c r="N6" s="2"/>
      <c r="O6" s="2"/>
      <c r="P6" s="2"/>
      <c r="Q6" s="2"/>
      <c r="R6" s="2"/>
      <c r="S6" s="2"/>
      <c r="T6" s="2"/>
      <c r="U6" s="2"/>
      <c r="V6" s="2"/>
      <c r="W6" s="2"/>
    </row>
    <row r="7" spans="1:23" x14ac:dyDescent="0.25">
      <c r="A7" s="2"/>
      <c r="B7" s="2"/>
      <c r="C7" s="2"/>
      <c r="D7" s="2"/>
      <c r="E7" s="2"/>
      <c r="F7" s="2"/>
      <c r="G7" s="2"/>
      <c r="H7" s="2"/>
      <c r="I7" s="2"/>
      <c r="J7" s="2"/>
      <c r="K7" s="2"/>
      <c r="L7" s="2"/>
      <c r="M7" s="2"/>
      <c r="N7" s="2"/>
      <c r="O7" s="2"/>
      <c r="P7" s="2"/>
      <c r="Q7" s="2"/>
      <c r="R7" s="2"/>
      <c r="S7" s="2"/>
      <c r="T7" s="2"/>
      <c r="U7" s="2"/>
      <c r="V7" s="2"/>
      <c r="W7" s="2"/>
    </row>
    <row r="8" spans="1:23" x14ac:dyDescent="0.25">
      <c r="A8" s="2"/>
      <c r="B8" s="2"/>
      <c r="C8" s="2"/>
      <c r="D8" s="2"/>
      <c r="E8" s="2"/>
      <c r="F8" s="2"/>
      <c r="G8" s="2"/>
      <c r="H8" s="2"/>
      <c r="I8" s="2"/>
      <c r="J8" s="2"/>
      <c r="K8" s="2"/>
      <c r="L8" s="2"/>
      <c r="M8" s="2"/>
      <c r="N8" s="2"/>
      <c r="O8" s="2"/>
      <c r="P8" s="2"/>
      <c r="Q8" s="2"/>
      <c r="R8" s="2"/>
      <c r="S8" s="2"/>
      <c r="T8" s="2"/>
      <c r="U8" s="2"/>
      <c r="V8" s="2"/>
      <c r="W8" s="2"/>
    </row>
    <row r="9" spans="1:23" x14ac:dyDescent="0.25">
      <c r="A9" s="2"/>
      <c r="B9" s="2"/>
      <c r="C9" s="2"/>
      <c r="D9" s="2"/>
      <c r="E9" s="2"/>
      <c r="F9" s="2"/>
      <c r="G9" s="2"/>
      <c r="H9" s="2"/>
      <c r="I9" s="2"/>
      <c r="J9" s="2"/>
      <c r="K9" s="2"/>
      <c r="L9" s="2"/>
      <c r="M9" s="2"/>
      <c r="N9" s="2"/>
      <c r="O9" s="2"/>
      <c r="P9" s="2"/>
      <c r="Q9" s="2"/>
      <c r="R9" s="2"/>
      <c r="S9" s="2"/>
      <c r="T9" s="2"/>
      <c r="U9" s="2"/>
      <c r="V9" s="2"/>
      <c r="W9" s="2"/>
    </row>
    <row r="10" spans="1:23" x14ac:dyDescent="0.25">
      <c r="A10" s="2"/>
      <c r="B10" s="2"/>
      <c r="C10" s="2"/>
      <c r="D10" s="2"/>
      <c r="E10" s="2"/>
      <c r="F10" s="2"/>
      <c r="G10" s="2"/>
      <c r="H10" s="2"/>
      <c r="I10" s="2"/>
      <c r="J10" s="2"/>
      <c r="K10" s="2"/>
      <c r="L10" s="2"/>
      <c r="M10" s="2"/>
      <c r="N10" s="2"/>
      <c r="O10" s="2"/>
      <c r="P10" s="2"/>
      <c r="Q10" s="2"/>
      <c r="R10" s="2"/>
      <c r="S10" s="2"/>
      <c r="T10" s="2"/>
      <c r="U10" s="2"/>
      <c r="V10" s="2"/>
      <c r="W10" s="2"/>
    </row>
    <row r="11" spans="1:23" x14ac:dyDescent="0.25">
      <c r="A11" s="2"/>
      <c r="B11" s="2"/>
      <c r="C11" s="2"/>
      <c r="D11" s="2"/>
      <c r="E11" s="2"/>
      <c r="F11" s="2"/>
      <c r="G11" s="2"/>
      <c r="H11" s="2"/>
      <c r="I11" s="2"/>
      <c r="J11" s="2"/>
      <c r="K11" s="2"/>
      <c r="L11" s="2"/>
      <c r="M11" s="2"/>
      <c r="N11" s="2"/>
      <c r="O11" s="2"/>
      <c r="P11" s="2"/>
      <c r="Q11" s="2"/>
      <c r="R11" s="2"/>
      <c r="S11" s="2"/>
      <c r="T11" s="2"/>
      <c r="U11" s="2"/>
      <c r="V11" s="2"/>
      <c r="W11" s="2"/>
    </row>
    <row r="12" spans="1:23" x14ac:dyDescent="0.25">
      <c r="A12" s="2"/>
      <c r="B12" s="2"/>
      <c r="C12" s="2"/>
      <c r="D12" s="2"/>
      <c r="E12" s="2"/>
      <c r="F12" s="2"/>
      <c r="G12" s="2"/>
      <c r="H12" s="2"/>
      <c r="I12" s="2"/>
      <c r="J12" s="2"/>
      <c r="K12" s="2"/>
      <c r="L12" s="2"/>
      <c r="M12" s="2"/>
      <c r="N12" s="2"/>
      <c r="O12" s="2"/>
      <c r="P12" s="2"/>
      <c r="Q12" s="2"/>
      <c r="R12" s="2"/>
      <c r="S12" s="2"/>
      <c r="T12" s="2"/>
      <c r="U12" s="2"/>
      <c r="V12" s="2"/>
      <c r="W12" s="2"/>
    </row>
    <row r="13" spans="1:23" x14ac:dyDescent="0.25">
      <c r="A13" s="2"/>
      <c r="B13" s="2"/>
      <c r="C13" s="2"/>
      <c r="D13" s="2"/>
      <c r="E13" s="2"/>
      <c r="F13" s="2"/>
      <c r="G13" s="2"/>
      <c r="H13" s="2"/>
      <c r="I13" s="2"/>
      <c r="J13" s="2"/>
      <c r="K13" s="2"/>
      <c r="L13" s="2"/>
      <c r="M13" s="2"/>
      <c r="N13" s="2"/>
      <c r="O13" s="2"/>
      <c r="P13" s="2"/>
      <c r="Q13" s="2"/>
      <c r="R13" s="2"/>
      <c r="S13" s="2"/>
      <c r="T13" s="2"/>
      <c r="U13" s="2"/>
      <c r="V13" s="2"/>
      <c r="W13" s="2"/>
    </row>
    <row r="14" spans="1:23" x14ac:dyDescent="0.25">
      <c r="A14" s="2"/>
      <c r="B14" s="2"/>
      <c r="C14" s="2"/>
      <c r="D14" s="2"/>
      <c r="E14" s="2"/>
      <c r="F14" s="2"/>
      <c r="G14" s="2"/>
      <c r="H14" s="2"/>
      <c r="I14" s="2"/>
      <c r="J14" s="2"/>
      <c r="K14" s="2"/>
      <c r="L14" s="2"/>
      <c r="M14" s="2"/>
      <c r="N14" s="2"/>
      <c r="O14" s="2"/>
      <c r="P14" s="2"/>
      <c r="Q14" s="2"/>
      <c r="R14" s="2"/>
      <c r="S14" s="2"/>
      <c r="T14" s="2"/>
      <c r="U14" s="2"/>
      <c r="V14" s="2"/>
      <c r="W14" s="2"/>
    </row>
    <row r="15" spans="1:23" x14ac:dyDescent="0.25">
      <c r="A15" s="2"/>
      <c r="B15" s="2"/>
      <c r="C15" s="2"/>
      <c r="D15" s="2"/>
      <c r="E15" s="2"/>
      <c r="F15" s="2"/>
      <c r="G15" s="2"/>
      <c r="H15" s="2"/>
      <c r="I15" s="2"/>
      <c r="J15" s="2"/>
      <c r="K15" s="2"/>
      <c r="L15" s="2"/>
      <c r="M15" s="2"/>
      <c r="N15" s="2"/>
      <c r="O15" s="2"/>
      <c r="P15" s="2"/>
      <c r="Q15" s="2"/>
      <c r="R15" s="2"/>
      <c r="S15" s="2"/>
      <c r="T15" s="2"/>
      <c r="U15" s="2"/>
      <c r="V15" s="2"/>
      <c r="W15" s="2"/>
    </row>
    <row r="16" spans="1:23" x14ac:dyDescent="0.25">
      <c r="A16" s="2"/>
      <c r="B16" s="2"/>
      <c r="C16" s="2"/>
      <c r="D16" s="2"/>
      <c r="E16" s="2"/>
      <c r="F16" s="2"/>
      <c r="G16" s="2"/>
      <c r="H16" s="2"/>
      <c r="I16" s="2"/>
      <c r="J16" s="2"/>
      <c r="K16" s="2"/>
      <c r="L16" s="2"/>
      <c r="M16" s="2"/>
      <c r="N16" s="2"/>
      <c r="O16" s="2"/>
      <c r="P16" s="2"/>
      <c r="Q16" s="2"/>
      <c r="R16" s="2"/>
      <c r="S16" s="2"/>
      <c r="T16" s="2"/>
      <c r="U16" s="2"/>
      <c r="V16" s="2"/>
      <c r="W16" s="2"/>
    </row>
    <row r="17" spans="1:23" x14ac:dyDescent="0.25">
      <c r="A17" s="2"/>
      <c r="B17" s="2"/>
      <c r="C17" s="2"/>
      <c r="D17" s="2"/>
      <c r="E17" s="2"/>
      <c r="F17" s="2"/>
      <c r="G17" s="2"/>
      <c r="H17" s="2"/>
      <c r="I17" s="2"/>
      <c r="J17" s="2"/>
      <c r="K17" s="2"/>
      <c r="L17" s="2"/>
      <c r="M17" s="2"/>
      <c r="N17" s="2"/>
      <c r="O17" s="2"/>
      <c r="P17" s="2"/>
      <c r="Q17" s="2"/>
      <c r="R17" s="2"/>
      <c r="S17" s="2"/>
      <c r="T17" s="2"/>
      <c r="U17" s="2"/>
      <c r="V17" s="2"/>
      <c r="W17" s="2"/>
    </row>
    <row r="18" spans="1:23" x14ac:dyDescent="0.25">
      <c r="A18" s="2"/>
      <c r="B18" s="2"/>
      <c r="C18" s="2"/>
      <c r="D18" s="2"/>
      <c r="E18" s="2"/>
      <c r="F18" s="2"/>
      <c r="G18" s="2"/>
      <c r="H18" s="2"/>
      <c r="I18" s="2"/>
      <c r="J18" s="2"/>
      <c r="K18" s="2"/>
      <c r="L18" s="2"/>
      <c r="M18" s="2"/>
      <c r="N18" s="2"/>
      <c r="O18" s="2"/>
      <c r="P18" s="2"/>
      <c r="Q18" s="2"/>
      <c r="R18" s="2"/>
      <c r="S18" s="2"/>
      <c r="T18" s="2"/>
      <c r="U18" s="2"/>
      <c r="V18" s="2"/>
      <c r="W18" s="2"/>
    </row>
    <row r="19" spans="1:23" x14ac:dyDescent="0.25">
      <c r="A19" s="2"/>
      <c r="B19" s="2"/>
      <c r="C19" s="2"/>
      <c r="D19" s="2"/>
      <c r="E19" s="2"/>
      <c r="F19" s="2"/>
      <c r="G19" s="2"/>
      <c r="H19" s="2"/>
      <c r="I19" s="2"/>
      <c r="J19" s="2"/>
      <c r="K19" s="2"/>
      <c r="L19" s="2"/>
      <c r="M19" s="2"/>
      <c r="N19" s="2"/>
      <c r="O19" s="2"/>
      <c r="P19" s="2"/>
      <c r="Q19" s="2"/>
      <c r="R19" s="2"/>
      <c r="S19" s="2"/>
      <c r="T19" s="2"/>
      <c r="U19" s="2"/>
      <c r="V19" s="2"/>
      <c r="W19" s="2"/>
    </row>
    <row r="20" spans="1:23" x14ac:dyDescent="0.25">
      <c r="A20" s="2"/>
      <c r="B20" s="2"/>
      <c r="C20" s="2"/>
      <c r="D20" s="2"/>
      <c r="E20" s="2"/>
      <c r="F20" s="2"/>
      <c r="G20" s="2"/>
      <c r="H20" s="2"/>
      <c r="I20" s="2"/>
      <c r="J20" s="2"/>
      <c r="K20" s="2"/>
      <c r="L20" s="2"/>
      <c r="M20" s="2"/>
      <c r="N20" s="2"/>
      <c r="O20" s="2"/>
      <c r="P20" s="2"/>
      <c r="Q20" s="2"/>
      <c r="R20" s="2"/>
      <c r="S20" s="2"/>
      <c r="T20" s="2"/>
      <c r="U20" s="2"/>
      <c r="V20" s="2"/>
      <c r="W20" s="2"/>
    </row>
    <row r="21" spans="1:23" x14ac:dyDescent="0.25">
      <c r="A21" s="2"/>
      <c r="B21" s="2"/>
      <c r="C21" s="2"/>
      <c r="D21" s="2"/>
      <c r="E21" s="2"/>
      <c r="F21" s="2"/>
      <c r="G21" s="2"/>
      <c r="H21" s="2"/>
      <c r="I21" s="2"/>
      <c r="J21" s="2"/>
      <c r="K21" s="2"/>
      <c r="L21" s="2"/>
      <c r="M21" s="2"/>
      <c r="N21" s="2"/>
      <c r="O21" s="2"/>
      <c r="P21" s="2"/>
      <c r="Q21" s="2"/>
      <c r="R21" s="2"/>
      <c r="S21" s="2"/>
      <c r="T21" s="2"/>
      <c r="U21" s="2"/>
      <c r="V21" s="2"/>
      <c r="W21" s="2"/>
    </row>
    <row r="22" spans="1:23" x14ac:dyDescent="0.25">
      <c r="A22" s="2"/>
      <c r="B22" s="2"/>
      <c r="C22" s="2"/>
      <c r="D22" s="2"/>
      <c r="E22" s="2"/>
      <c r="F22" s="2"/>
      <c r="G22" s="2"/>
      <c r="H22" s="2"/>
      <c r="I22" s="2"/>
      <c r="J22" s="2"/>
      <c r="K22" s="2"/>
      <c r="L22" s="2"/>
      <c r="M22" s="2"/>
      <c r="N22" s="2"/>
      <c r="O22" s="2"/>
      <c r="P22" s="2"/>
      <c r="Q22" s="2"/>
      <c r="R22" s="2"/>
      <c r="S22" s="2"/>
      <c r="T22" s="2"/>
      <c r="U22" s="2"/>
      <c r="V22" s="2"/>
      <c r="W22" s="2"/>
    </row>
    <row r="23" spans="1:23" x14ac:dyDescent="0.25">
      <c r="A23" s="2"/>
      <c r="B23" s="2"/>
      <c r="C23" s="2"/>
      <c r="D23" s="2"/>
      <c r="E23" s="2"/>
      <c r="F23" s="2"/>
      <c r="G23" s="2"/>
      <c r="H23" s="2"/>
      <c r="I23" s="2"/>
      <c r="J23" s="2"/>
      <c r="K23" s="2"/>
      <c r="L23" s="2"/>
      <c r="M23" s="2"/>
      <c r="N23" s="2"/>
      <c r="O23" s="2"/>
      <c r="P23" s="2"/>
      <c r="Q23" s="2"/>
      <c r="R23" s="2"/>
      <c r="S23" s="2"/>
      <c r="T23" s="2"/>
      <c r="U23" s="2"/>
      <c r="V23" s="2"/>
      <c r="W23" s="2"/>
    </row>
    <row r="24" spans="1:23" x14ac:dyDescent="0.25">
      <c r="A24" s="2"/>
      <c r="B24" s="2"/>
      <c r="C24" s="2"/>
      <c r="D24" s="2"/>
      <c r="E24" s="2"/>
      <c r="F24" s="2"/>
      <c r="G24" s="2"/>
      <c r="H24" s="2"/>
      <c r="I24" s="2"/>
      <c r="J24" s="2"/>
      <c r="K24" s="2"/>
      <c r="L24" s="2"/>
      <c r="M24" s="2"/>
      <c r="N24" s="2"/>
      <c r="O24" s="2"/>
      <c r="P24" s="2"/>
      <c r="Q24" s="2"/>
      <c r="R24" s="2"/>
      <c r="S24" s="2"/>
      <c r="T24" s="2"/>
      <c r="U24" s="2"/>
      <c r="V24" s="2"/>
      <c r="W24" s="2"/>
    </row>
    <row r="25" spans="1:23" x14ac:dyDescent="0.25">
      <c r="A25" s="2"/>
      <c r="B25" s="2"/>
      <c r="C25" s="2"/>
      <c r="D25" s="2"/>
      <c r="E25" s="2"/>
      <c r="F25" s="2"/>
      <c r="G25" s="2"/>
      <c r="H25" s="2"/>
      <c r="I25" s="2"/>
      <c r="J25" s="2"/>
      <c r="K25" s="2"/>
      <c r="L25" s="2"/>
      <c r="M25" s="2"/>
      <c r="N25" s="2"/>
      <c r="O25" s="2"/>
      <c r="P25" s="2"/>
      <c r="Q25" s="2"/>
      <c r="R25" s="2"/>
      <c r="S25" s="2"/>
      <c r="T25" s="2"/>
      <c r="U25" s="2"/>
      <c r="V25" s="2"/>
      <c r="W25" s="2"/>
    </row>
    <row r="26" spans="1:23" x14ac:dyDescent="0.25">
      <c r="A26" s="2"/>
      <c r="B26" s="2"/>
      <c r="C26" s="2"/>
      <c r="D26" s="2"/>
      <c r="E26" s="2"/>
      <c r="F26" s="2"/>
      <c r="G26" s="2"/>
      <c r="H26" s="2"/>
      <c r="I26" s="2"/>
      <c r="J26" s="2"/>
      <c r="K26" s="2"/>
      <c r="L26" s="2"/>
      <c r="M26" s="2"/>
      <c r="N26" s="2"/>
      <c r="O26" s="2"/>
      <c r="P26" s="2"/>
      <c r="Q26" s="2"/>
      <c r="R26" s="2"/>
      <c r="S26" s="2"/>
      <c r="T26" s="2"/>
      <c r="U26" s="2"/>
      <c r="V26" s="2"/>
      <c r="W26" s="2"/>
    </row>
    <row r="27" spans="1:23" x14ac:dyDescent="0.25">
      <c r="A27" s="2"/>
      <c r="B27" s="2"/>
      <c r="C27" s="2"/>
      <c r="D27" s="2"/>
      <c r="E27" s="2"/>
      <c r="F27" s="2"/>
      <c r="G27" s="2"/>
      <c r="H27" s="2"/>
      <c r="I27" s="2"/>
      <c r="J27" s="2"/>
      <c r="K27" s="2"/>
      <c r="L27" s="2"/>
      <c r="M27" s="2"/>
      <c r="N27" s="2"/>
      <c r="O27" s="2"/>
      <c r="P27" s="2"/>
      <c r="Q27" s="2"/>
      <c r="R27" s="2"/>
      <c r="S27" s="2"/>
      <c r="T27" s="2"/>
      <c r="U27" s="2"/>
      <c r="V27" s="2"/>
      <c r="W27" s="2"/>
    </row>
    <row r="28" spans="1:23" x14ac:dyDescent="0.25">
      <c r="A28" s="2"/>
      <c r="B28" s="2"/>
      <c r="C28" s="2"/>
      <c r="D28" s="2"/>
      <c r="E28" s="2"/>
      <c r="F28" s="2"/>
      <c r="G28" s="2"/>
      <c r="H28" s="2"/>
      <c r="I28" s="2"/>
      <c r="J28" s="2"/>
      <c r="K28" s="2"/>
      <c r="L28" s="2"/>
      <c r="M28" s="2"/>
      <c r="N28" s="2"/>
      <c r="O28" s="2"/>
      <c r="P28" s="2"/>
      <c r="Q28" s="2"/>
      <c r="R28" s="2"/>
      <c r="S28" s="2"/>
      <c r="T28" s="2"/>
      <c r="U28" s="2"/>
      <c r="V28" s="2"/>
      <c r="W28" s="2"/>
    </row>
    <row r="29" spans="1:23" x14ac:dyDescent="0.25">
      <c r="A29" s="2"/>
      <c r="B29" s="2"/>
      <c r="C29" s="2"/>
      <c r="D29" s="2"/>
      <c r="E29" s="2"/>
      <c r="F29" s="2"/>
      <c r="G29" s="2"/>
      <c r="H29" s="2"/>
      <c r="I29" s="2"/>
      <c r="J29" s="2"/>
      <c r="K29" s="2"/>
      <c r="L29" s="2"/>
      <c r="M29" s="2"/>
      <c r="N29" s="2"/>
      <c r="O29" s="2"/>
      <c r="P29" s="2"/>
      <c r="Q29" s="2"/>
      <c r="R29" s="2"/>
      <c r="S29" s="2"/>
      <c r="T29" s="2"/>
      <c r="U29" s="2"/>
      <c r="V29" s="2"/>
      <c r="W29" s="2"/>
    </row>
    <row r="30" spans="1:23" x14ac:dyDescent="0.25">
      <c r="A30" s="2"/>
      <c r="B30" s="2"/>
      <c r="C30" s="2"/>
      <c r="D30" s="2"/>
      <c r="E30" s="2"/>
      <c r="F30" s="2"/>
      <c r="G30" s="2"/>
      <c r="H30" s="2"/>
      <c r="I30" s="2"/>
      <c r="J30" s="2"/>
      <c r="K30" s="2"/>
      <c r="L30" s="2"/>
      <c r="M30" s="2"/>
      <c r="N30" s="2"/>
      <c r="O30" s="2"/>
      <c r="P30" s="2"/>
      <c r="Q30" s="2"/>
      <c r="R30" s="2"/>
      <c r="S30" s="2"/>
      <c r="T30" s="2"/>
      <c r="U30" s="2"/>
      <c r="V30" s="2"/>
      <c r="W30" s="2"/>
    </row>
    <row r="31" spans="1:23" x14ac:dyDescent="0.25">
      <c r="A31" s="2"/>
      <c r="B31" s="2"/>
      <c r="C31" s="2"/>
      <c r="D31" s="2"/>
      <c r="E31" s="2"/>
      <c r="F31" s="2"/>
      <c r="G31" s="2"/>
      <c r="H31" s="2"/>
      <c r="I31" s="2"/>
      <c r="J31" s="2"/>
      <c r="K31" s="2"/>
      <c r="L31" s="2"/>
      <c r="M31" s="2"/>
      <c r="N31" s="2"/>
      <c r="O31" s="2"/>
      <c r="P31" s="2"/>
      <c r="Q31" s="2"/>
      <c r="R31" s="2"/>
      <c r="S31" s="2"/>
      <c r="T31" s="2"/>
      <c r="U31" s="2"/>
      <c r="V31" s="2"/>
      <c r="W31" s="2"/>
    </row>
    <row r="32" spans="1:23" x14ac:dyDescent="0.25">
      <c r="A32" s="2"/>
      <c r="B32" s="2"/>
      <c r="C32" s="2"/>
      <c r="D32" s="2"/>
      <c r="E32" s="2"/>
      <c r="F32" s="2"/>
      <c r="G32" s="2"/>
      <c r="H32" s="2"/>
      <c r="I32" s="2"/>
      <c r="J32" s="2"/>
      <c r="K32" s="2"/>
      <c r="L32" s="2"/>
      <c r="M32" s="2"/>
      <c r="N32" s="2"/>
      <c r="O32" s="2"/>
      <c r="P32" s="2"/>
      <c r="Q32" s="2"/>
      <c r="R32" s="2"/>
      <c r="S32" s="2"/>
      <c r="T32" s="2"/>
      <c r="U32" s="2"/>
      <c r="V32" s="2"/>
      <c r="W32" s="2"/>
    </row>
    <row r="33" spans="1:23" x14ac:dyDescent="0.25">
      <c r="A33" s="2"/>
      <c r="B33" s="2"/>
      <c r="C33" s="2"/>
      <c r="D33" s="2"/>
      <c r="E33" s="2"/>
      <c r="F33" s="2"/>
      <c r="G33" s="2"/>
      <c r="H33" s="2"/>
      <c r="I33" s="2"/>
      <c r="J33" s="2"/>
      <c r="K33" s="2"/>
      <c r="L33" s="2"/>
      <c r="M33" s="2"/>
      <c r="N33" s="2"/>
      <c r="O33" s="2"/>
      <c r="P33" s="2"/>
      <c r="Q33" s="2"/>
      <c r="R33" s="2"/>
      <c r="S33" s="2"/>
      <c r="T33" s="2"/>
      <c r="U33" s="2"/>
      <c r="V33" s="2"/>
      <c r="W33" s="2"/>
    </row>
    <row r="34" spans="1:23" x14ac:dyDescent="0.25">
      <c r="A34" s="2"/>
      <c r="B34" s="2"/>
      <c r="C34" s="2"/>
      <c r="D34" s="2"/>
      <c r="E34" s="2"/>
      <c r="F34" s="2"/>
      <c r="G34" s="2"/>
      <c r="H34" s="2"/>
      <c r="I34" s="2"/>
      <c r="J34" s="2"/>
      <c r="K34" s="2"/>
      <c r="L34" s="2"/>
      <c r="M34" s="2"/>
      <c r="N34" s="2"/>
      <c r="O34" s="2"/>
      <c r="P34" s="2"/>
      <c r="Q34" s="2"/>
      <c r="R34" s="2"/>
      <c r="S34" s="2"/>
      <c r="T34" s="2"/>
      <c r="U34" s="2"/>
      <c r="V34" s="2"/>
      <c r="W34" s="2"/>
    </row>
    <row r="35" spans="1:23" x14ac:dyDescent="0.25">
      <c r="A35" s="2"/>
      <c r="B35" s="2"/>
      <c r="C35" s="2"/>
      <c r="D35" s="2"/>
      <c r="E35" s="2"/>
      <c r="F35" s="2"/>
      <c r="G35" s="2"/>
      <c r="H35" s="2"/>
      <c r="I35" s="2"/>
      <c r="J35" s="2"/>
      <c r="K35" s="2"/>
      <c r="L35" s="2"/>
      <c r="M35" s="2"/>
      <c r="N35" s="2"/>
      <c r="O35" s="2"/>
      <c r="P35" s="2"/>
      <c r="Q35" s="2"/>
      <c r="R35" s="2"/>
      <c r="S35" s="2"/>
      <c r="T35" s="2"/>
      <c r="U35" s="2"/>
      <c r="V35" s="2"/>
      <c r="W35" s="2"/>
    </row>
    <row r="36" spans="1:23" x14ac:dyDescent="0.25">
      <c r="A36" s="2"/>
      <c r="B36" s="2"/>
      <c r="C36" s="2"/>
      <c r="D36" s="2"/>
      <c r="E36" s="2"/>
      <c r="F36" s="2"/>
      <c r="G36" s="2"/>
      <c r="H36" s="2"/>
      <c r="I36" s="2"/>
      <c r="J36" s="2"/>
      <c r="K36" s="2"/>
      <c r="L36" s="2"/>
      <c r="M36" s="2"/>
      <c r="N36" s="2"/>
      <c r="O36" s="2"/>
      <c r="P36" s="2"/>
      <c r="Q36" s="2"/>
      <c r="R36" s="2"/>
      <c r="S36" s="2"/>
      <c r="T36" s="2"/>
      <c r="U36" s="2"/>
      <c r="V36" s="2"/>
      <c r="W36" s="2"/>
    </row>
    <row r="37" spans="1:23" x14ac:dyDescent="0.25">
      <c r="A37" s="2"/>
      <c r="B37" s="2"/>
      <c r="C37" s="2"/>
      <c r="D37" s="2"/>
      <c r="E37" s="2"/>
      <c r="F37" s="2"/>
      <c r="G37" s="2"/>
      <c r="H37" s="2"/>
      <c r="I37" s="2"/>
      <c r="J37" s="2"/>
      <c r="K37" s="2"/>
      <c r="L37" s="2"/>
      <c r="M37" s="2"/>
      <c r="N37" s="2"/>
      <c r="O37" s="2"/>
      <c r="P37" s="2"/>
      <c r="Q37" s="2"/>
      <c r="R37" s="2"/>
      <c r="S37" s="2"/>
      <c r="T37" s="2"/>
      <c r="U37" s="2"/>
      <c r="V37" s="2"/>
      <c r="W37" s="2"/>
    </row>
    <row r="38" spans="1:23" x14ac:dyDescent="0.25">
      <c r="A38" s="2"/>
      <c r="B38" s="2"/>
      <c r="C38" s="2"/>
      <c r="D38" s="2"/>
      <c r="E38" s="2"/>
      <c r="F38" s="2"/>
      <c r="G38" s="2"/>
      <c r="H38" s="2"/>
      <c r="I38" s="2"/>
      <c r="J38" s="2"/>
      <c r="K38" s="2"/>
      <c r="L38" s="2"/>
      <c r="M38" s="2"/>
      <c r="N38" s="2"/>
      <c r="O38" s="2"/>
      <c r="P38" s="2"/>
      <c r="Q38" s="2"/>
      <c r="R38" s="2"/>
      <c r="S38" s="2"/>
      <c r="T38" s="2"/>
      <c r="U38" s="2"/>
      <c r="V38" s="2"/>
      <c r="W38" s="2"/>
    </row>
    <row r="39" spans="1:23" x14ac:dyDescent="0.25">
      <c r="A39" s="2"/>
      <c r="B39" s="2"/>
      <c r="C39" s="2"/>
      <c r="D39" s="2"/>
      <c r="E39" s="2"/>
      <c r="F39" s="2"/>
      <c r="G39" s="2"/>
      <c r="H39" s="2"/>
      <c r="I39" s="2"/>
      <c r="J39" s="2"/>
      <c r="K39" s="2"/>
      <c r="L39" s="2"/>
      <c r="M39" s="2"/>
      <c r="N39" s="2"/>
      <c r="O39" s="2"/>
      <c r="P39" s="2"/>
      <c r="Q39" s="2"/>
      <c r="R39" s="2"/>
      <c r="S39" s="2"/>
      <c r="T39" s="2"/>
      <c r="U39" s="2"/>
      <c r="V39" s="2"/>
      <c r="W39" s="2"/>
    </row>
    <row r="40" spans="1:23" x14ac:dyDescent="0.25">
      <c r="A40" s="2"/>
      <c r="B40" s="2"/>
      <c r="C40" s="2"/>
      <c r="D40" s="2"/>
      <c r="E40" s="2"/>
      <c r="F40" s="2"/>
      <c r="G40" s="2"/>
      <c r="H40" s="2"/>
      <c r="I40" s="2"/>
      <c r="J40" s="2"/>
      <c r="K40" s="2"/>
      <c r="L40" s="2"/>
      <c r="M40" s="2"/>
      <c r="N40" s="2"/>
      <c r="O40" s="2"/>
      <c r="P40" s="2"/>
      <c r="Q40" s="2"/>
      <c r="R40" s="2"/>
      <c r="S40" s="2"/>
      <c r="T40" s="2"/>
      <c r="U40" s="2"/>
      <c r="V40" s="2"/>
      <c r="W40" s="2"/>
    </row>
    <row r="41" spans="1:23" x14ac:dyDescent="0.25">
      <c r="A41" s="2"/>
      <c r="B41" s="2"/>
      <c r="C41" s="2"/>
      <c r="D41" s="2"/>
      <c r="E41" s="2"/>
      <c r="F41" s="2"/>
      <c r="G41" s="2"/>
      <c r="H41" s="2"/>
      <c r="I41" s="2"/>
      <c r="J41" s="2"/>
      <c r="K41" s="2"/>
      <c r="L41" s="2"/>
      <c r="M41" s="2"/>
      <c r="N41" s="2"/>
      <c r="O41" s="2"/>
      <c r="P41" s="2"/>
      <c r="Q41" s="2"/>
      <c r="R41" s="2"/>
      <c r="S41" s="2"/>
      <c r="T41" s="2"/>
      <c r="U41" s="2"/>
      <c r="V41" s="2"/>
      <c r="W41" s="2"/>
    </row>
    <row r="42" spans="1:23" x14ac:dyDescent="0.25">
      <c r="A42" s="2"/>
      <c r="B42" s="2"/>
      <c r="C42" s="2"/>
      <c r="D42" s="2"/>
      <c r="E42" s="2"/>
      <c r="F42" s="2"/>
      <c r="G42" s="2"/>
      <c r="H42" s="2"/>
      <c r="I42" s="2"/>
      <c r="J42" s="2"/>
      <c r="K42" s="2"/>
      <c r="L42" s="2"/>
      <c r="M42" s="2"/>
      <c r="N42" s="2"/>
      <c r="O42" s="2"/>
      <c r="P42" s="2"/>
      <c r="Q42" s="2"/>
      <c r="R42" s="2"/>
      <c r="S42" s="2"/>
      <c r="T42" s="2"/>
      <c r="U42" s="2"/>
      <c r="V42" s="2"/>
      <c r="W42" s="2"/>
    </row>
    <row r="43" spans="1:23" x14ac:dyDescent="0.25">
      <c r="A43" s="2"/>
      <c r="B43" s="2"/>
      <c r="C43" s="2"/>
      <c r="D43" s="2"/>
      <c r="E43" s="2"/>
      <c r="F43" s="2"/>
      <c r="G43" s="2"/>
      <c r="H43" s="2"/>
      <c r="I43" s="2"/>
      <c r="J43" s="2"/>
      <c r="K43" s="2"/>
      <c r="L43" s="2"/>
      <c r="M43" s="2"/>
      <c r="N43" s="2"/>
      <c r="O43" s="2"/>
      <c r="P43" s="2"/>
      <c r="Q43" s="2"/>
      <c r="R43" s="2"/>
      <c r="S43" s="2"/>
      <c r="T43" s="2"/>
      <c r="U43" s="2"/>
      <c r="V43" s="2"/>
      <c r="W43" s="2"/>
    </row>
    <row r="44" spans="1:23" x14ac:dyDescent="0.25">
      <c r="A44" s="2"/>
      <c r="B44" s="2"/>
      <c r="C44" s="2"/>
      <c r="D44" s="2"/>
      <c r="E44" s="2"/>
      <c r="F44" s="2"/>
      <c r="G44" s="2"/>
      <c r="H44" s="2"/>
      <c r="I44" s="2"/>
      <c r="J44" s="2"/>
      <c r="K44" s="2"/>
      <c r="L44" s="2"/>
      <c r="M44" s="2"/>
      <c r="N44" s="2"/>
      <c r="O44" s="2"/>
      <c r="P44" s="2"/>
      <c r="Q44" s="2"/>
      <c r="R44" s="2"/>
      <c r="S44" s="2"/>
      <c r="T44" s="2"/>
      <c r="U44" s="2"/>
      <c r="V44" s="2"/>
      <c r="W44" s="2"/>
    </row>
    <row r="45" spans="1:23" x14ac:dyDescent="0.25">
      <c r="A45" s="2"/>
      <c r="B45" s="2"/>
      <c r="C45" s="2"/>
      <c r="D45" s="2"/>
      <c r="E45" s="2"/>
      <c r="F45" s="2"/>
      <c r="G45" s="2"/>
      <c r="H45" s="2"/>
      <c r="I45" s="2"/>
      <c r="J45" s="2"/>
      <c r="K45" s="2"/>
      <c r="L45" s="2"/>
      <c r="M45" s="2"/>
      <c r="N45" s="2"/>
      <c r="O45" s="2"/>
      <c r="P45" s="2"/>
      <c r="Q45" s="2"/>
      <c r="R45" s="2"/>
      <c r="S45" s="2"/>
      <c r="T45" s="2"/>
      <c r="U45" s="2"/>
      <c r="V45" s="2"/>
      <c r="W45" s="2"/>
    </row>
    <row r="46" spans="1:23" x14ac:dyDescent="0.25">
      <c r="A46" s="2"/>
      <c r="B46" s="2"/>
      <c r="C46" s="2"/>
      <c r="D46" s="2"/>
      <c r="E46" s="2"/>
      <c r="F46" s="2"/>
      <c r="G46" s="2"/>
      <c r="H46" s="2"/>
      <c r="I46" s="2"/>
      <c r="J46" s="2"/>
      <c r="K46" s="2"/>
      <c r="L46" s="2"/>
      <c r="M46" s="2"/>
      <c r="N46" s="2"/>
      <c r="O46" s="2"/>
      <c r="P46" s="2"/>
      <c r="Q46" s="2"/>
      <c r="R46" s="2"/>
      <c r="S46" s="2"/>
      <c r="T46" s="2"/>
      <c r="U46" s="2"/>
      <c r="V46" s="2"/>
      <c r="W46" s="2"/>
    </row>
    <row r="47" spans="1:23" x14ac:dyDescent="0.25">
      <c r="A47" s="2"/>
      <c r="B47" s="2"/>
      <c r="C47" s="2"/>
      <c r="D47" s="2"/>
      <c r="E47" s="2"/>
      <c r="F47" s="2"/>
      <c r="G47" s="2"/>
      <c r="H47" s="2"/>
      <c r="I47" s="2"/>
      <c r="J47" s="2"/>
      <c r="K47" s="2"/>
      <c r="L47" s="2"/>
      <c r="M47" s="2"/>
      <c r="N47" s="2"/>
      <c r="O47" s="2"/>
      <c r="P47" s="2"/>
      <c r="Q47" s="2"/>
      <c r="R47" s="2"/>
      <c r="S47" s="2"/>
      <c r="T47" s="2"/>
      <c r="U47" s="2"/>
      <c r="V47" s="2"/>
      <c r="W47" s="2"/>
    </row>
    <row r="48" spans="1:23" x14ac:dyDescent="0.25">
      <c r="A48" s="2"/>
      <c r="B48" s="2"/>
      <c r="C48" s="2"/>
      <c r="D48" s="2"/>
      <c r="E48" s="2"/>
      <c r="F48" s="2"/>
      <c r="G48" s="2"/>
      <c r="H48" s="2"/>
      <c r="I48" s="2"/>
      <c r="J48" s="2"/>
      <c r="K48" s="2"/>
      <c r="L48" s="2"/>
      <c r="M48" s="2"/>
      <c r="N48" s="2"/>
      <c r="O48" s="2"/>
      <c r="P48" s="2"/>
      <c r="Q48" s="2"/>
      <c r="R48" s="2"/>
      <c r="S48" s="2"/>
      <c r="T48" s="2"/>
      <c r="U48" s="2"/>
      <c r="V48" s="2"/>
      <c r="W48" s="2"/>
    </row>
    <row r="49" spans="1:23" x14ac:dyDescent="0.25">
      <c r="A49" s="2"/>
      <c r="B49" s="2"/>
      <c r="C49" s="2"/>
      <c r="D49" s="2"/>
      <c r="E49" s="2"/>
      <c r="F49" s="2"/>
      <c r="G49" s="2"/>
      <c r="H49" s="2"/>
      <c r="I49" s="2"/>
      <c r="J49" s="2"/>
      <c r="K49" s="2"/>
      <c r="L49" s="2"/>
      <c r="M49" s="2"/>
      <c r="N49" s="2"/>
      <c r="O49" s="2"/>
      <c r="P49" s="2"/>
      <c r="Q49" s="2"/>
      <c r="R49" s="2"/>
      <c r="S49" s="2"/>
      <c r="T49" s="2"/>
      <c r="U49" s="2"/>
      <c r="V49" s="2"/>
      <c r="W49" s="2"/>
    </row>
    <row r="50" spans="1:23" x14ac:dyDescent="0.25">
      <c r="A50" s="2"/>
      <c r="B50" s="2"/>
      <c r="C50" s="2"/>
      <c r="D50" s="2"/>
      <c r="E50" s="2"/>
      <c r="F50" s="2"/>
      <c r="G50" s="2"/>
      <c r="H50" s="2"/>
      <c r="I50" s="2"/>
      <c r="J50" s="2"/>
      <c r="K50" s="2"/>
      <c r="L50" s="2"/>
      <c r="M50" s="2"/>
      <c r="N50" s="2"/>
      <c r="O50" s="2"/>
      <c r="P50" s="2"/>
      <c r="Q50" s="2"/>
      <c r="R50" s="2"/>
      <c r="S50" s="2"/>
      <c r="T50" s="2"/>
      <c r="U50" s="2"/>
      <c r="V50" s="2"/>
      <c r="W50" s="2"/>
    </row>
    <row r="51" spans="1:23" x14ac:dyDescent="0.25">
      <c r="A51" s="2"/>
      <c r="B51" s="2"/>
      <c r="C51" s="2"/>
      <c r="D51" s="2"/>
      <c r="E51" s="2"/>
      <c r="F51" s="2"/>
      <c r="G51" s="2"/>
      <c r="H51" s="2"/>
      <c r="I51" s="2"/>
      <c r="J51" s="2"/>
      <c r="K51" s="2"/>
      <c r="L51" s="2"/>
      <c r="M51" s="2"/>
      <c r="N51" s="2"/>
      <c r="O51" s="2"/>
      <c r="P51" s="2"/>
      <c r="Q51" s="2"/>
      <c r="R51" s="2"/>
      <c r="S51" s="2"/>
      <c r="T51" s="2"/>
      <c r="U51" s="2"/>
      <c r="V51" s="2"/>
      <c r="W51" s="2"/>
    </row>
    <row r="52" spans="1:23" x14ac:dyDescent="0.25">
      <c r="A52" s="2"/>
      <c r="B52" s="2"/>
      <c r="C52" s="2"/>
      <c r="D52" s="2"/>
      <c r="E52" s="2"/>
      <c r="F52" s="2"/>
      <c r="G52" s="2"/>
      <c r="H52" s="2"/>
      <c r="I52" s="2"/>
      <c r="J52" s="2"/>
      <c r="K52" s="2"/>
      <c r="L52" s="2"/>
      <c r="M52" s="2"/>
      <c r="N52" s="2"/>
      <c r="O52" s="2"/>
      <c r="P52" s="2"/>
      <c r="Q52" s="2"/>
      <c r="R52" s="2"/>
      <c r="S52" s="2"/>
      <c r="T52" s="2"/>
      <c r="U52" s="2"/>
      <c r="V52" s="2"/>
      <c r="W52" s="2"/>
    </row>
    <row r="53" spans="1:23" x14ac:dyDescent="0.25">
      <c r="A53" s="2"/>
      <c r="B53" s="2"/>
      <c r="C53" s="2"/>
      <c r="D53" s="2"/>
      <c r="E53" s="2"/>
      <c r="F53" s="2"/>
      <c r="G53" s="2"/>
      <c r="H53" s="2"/>
      <c r="I53" s="2"/>
      <c r="J53" s="2"/>
      <c r="K53" s="2"/>
      <c r="L53" s="2"/>
      <c r="M53" s="2"/>
      <c r="N53" s="2"/>
      <c r="O53" s="2"/>
      <c r="P53" s="2"/>
      <c r="Q53" s="2"/>
      <c r="R53" s="2"/>
      <c r="S53" s="2"/>
      <c r="T53" s="2"/>
      <c r="U53" s="2"/>
      <c r="V53" s="2"/>
      <c r="W53" s="2"/>
    </row>
    <row r="54" spans="1:23" x14ac:dyDescent="0.25">
      <c r="A54" s="2"/>
      <c r="B54" s="2"/>
      <c r="C54" s="2"/>
      <c r="D54" s="2"/>
      <c r="E54" s="2"/>
      <c r="F54" s="2"/>
      <c r="G54" s="2"/>
      <c r="H54" s="2"/>
      <c r="I54" s="2"/>
      <c r="J54" s="2"/>
      <c r="K54" s="2"/>
      <c r="L54" s="2"/>
      <c r="M54" s="2"/>
      <c r="N54" s="2"/>
      <c r="O54" s="2"/>
      <c r="P54" s="2"/>
      <c r="Q54" s="2"/>
      <c r="R54" s="2"/>
      <c r="S54" s="2"/>
      <c r="T54" s="2"/>
      <c r="U54" s="2"/>
      <c r="V54" s="2"/>
      <c r="W54" s="2"/>
    </row>
    <row r="55" spans="1:23" x14ac:dyDescent="0.25">
      <c r="A55" s="2"/>
      <c r="B55" s="2"/>
      <c r="C55" s="2"/>
      <c r="D55" s="2"/>
      <c r="E55" s="2"/>
      <c r="F55" s="2"/>
      <c r="G55" s="2"/>
      <c r="H55" s="2"/>
      <c r="I55" s="2"/>
      <c r="J55" s="2"/>
      <c r="K55" s="2"/>
      <c r="L55" s="2"/>
      <c r="M55" s="2"/>
      <c r="N55" s="2"/>
      <c r="O55" s="2"/>
      <c r="P55" s="2"/>
      <c r="Q55" s="2"/>
      <c r="R55" s="2"/>
      <c r="S55" s="2"/>
      <c r="T55" s="2"/>
      <c r="U55" s="2"/>
      <c r="V55" s="2"/>
      <c r="W55" s="2"/>
    </row>
    <row r="56" spans="1:23" x14ac:dyDescent="0.25">
      <c r="A56" s="2"/>
      <c r="B56" s="2"/>
      <c r="C56" s="2"/>
      <c r="D56" s="2"/>
      <c r="E56" s="2"/>
      <c r="F56" s="2"/>
      <c r="G56" s="2"/>
      <c r="H56" s="2"/>
      <c r="I56" s="2"/>
      <c r="J56" s="2"/>
      <c r="K56" s="2"/>
      <c r="L56" s="2"/>
      <c r="M56" s="2"/>
      <c r="N56" s="2"/>
      <c r="O56" s="2"/>
      <c r="P56" s="2"/>
      <c r="Q56" s="2"/>
      <c r="R56" s="2"/>
      <c r="S56" s="2"/>
      <c r="T56" s="2"/>
      <c r="U56" s="2"/>
      <c r="V56" s="2"/>
      <c r="W56" s="2"/>
    </row>
    <row r="57" spans="1:23" x14ac:dyDescent="0.25">
      <c r="A57" s="2"/>
      <c r="B57" s="2"/>
      <c r="C57" s="2"/>
      <c r="D57" s="2"/>
      <c r="E57" s="2"/>
      <c r="F57" s="2"/>
      <c r="G57" s="2"/>
      <c r="H57" s="2"/>
      <c r="I57" s="2"/>
      <c r="J57" s="2"/>
      <c r="K57" s="2"/>
      <c r="L57" s="2"/>
      <c r="M57" s="2"/>
      <c r="N57" s="2"/>
      <c r="O57" s="2"/>
      <c r="P57" s="2"/>
      <c r="Q57" s="2"/>
      <c r="R57" s="2"/>
      <c r="S57" s="2"/>
      <c r="T57" s="2"/>
      <c r="U57" s="2"/>
      <c r="V57" s="2"/>
      <c r="W57" s="2"/>
    </row>
    <row r="58" spans="1:23" x14ac:dyDescent="0.25">
      <c r="A58" s="2"/>
      <c r="B58" s="2"/>
      <c r="C58" s="2"/>
      <c r="D58" s="2"/>
      <c r="E58" s="2"/>
      <c r="F58" s="2"/>
      <c r="G58" s="2"/>
      <c r="H58" s="2"/>
      <c r="I58" s="2"/>
      <c r="J58" s="2"/>
      <c r="K58" s="2"/>
      <c r="L58" s="2"/>
      <c r="M58" s="2"/>
      <c r="N58" s="2"/>
      <c r="O58" s="2"/>
      <c r="P58" s="2"/>
      <c r="Q58" s="2"/>
      <c r="R58" s="2"/>
      <c r="S58" s="2"/>
      <c r="T58" s="2"/>
      <c r="U58" s="2"/>
      <c r="V58" s="2"/>
      <c r="W58" s="2"/>
    </row>
    <row r="59" spans="1:23" x14ac:dyDescent="0.25">
      <c r="A59" s="2"/>
      <c r="B59" s="2"/>
      <c r="C59" s="2"/>
      <c r="D59" s="2"/>
      <c r="E59" s="2"/>
      <c r="F59" s="2"/>
      <c r="G59" s="2"/>
      <c r="H59" s="2"/>
      <c r="I59" s="2"/>
      <c r="J59" s="2"/>
      <c r="K59" s="2"/>
      <c r="L59" s="2"/>
      <c r="M59" s="2"/>
      <c r="N59" s="2"/>
      <c r="O59" s="2"/>
      <c r="P59" s="2"/>
      <c r="Q59" s="2"/>
      <c r="R59" s="2"/>
      <c r="S59" s="2"/>
      <c r="T59" s="2"/>
      <c r="U59" s="2"/>
      <c r="V59" s="2"/>
      <c r="W59" s="2"/>
    </row>
    <row r="60" spans="1:23" x14ac:dyDescent="0.25">
      <c r="A60" s="2"/>
      <c r="B60" s="2"/>
      <c r="C60" s="2"/>
      <c r="D60" s="2"/>
      <c r="E60" s="2"/>
      <c r="F60" s="2"/>
      <c r="G60" s="2"/>
      <c r="H60" s="2"/>
      <c r="I60" s="2"/>
      <c r="J60" s="2"/>
      <c r="K60" s="2"/>
      <c r="L60" s="2"/>
      <c r="M60" s="2"/>
      <c r="N60" s="2"/>
      <c r="O60" s="2"/>
      <c r="P60" s="2"/>
      <c r="Q60" s="2"/>
      <c r="R60" s="2"/>
      <c r="S60" s="2"/>
      <c r="T60" s="2"/>
      <c r="U60" s="2"/>
      <c r="V60" s="2"/>
      <c r="W60" s="2"/>
    </row>
    <row r="61" spans="1:23" x14ac:dyDescent="0.25">
      <c r="A61" s="2"/>
      <c r="B61" s="2"/>
      <c r="C61" s="2"/>
      <c r="D61" s="2"/>
      <c r="E61" s="2"/>
      <c r="F61" s="2"/>
      <c r="G61" s="2"/>
      <c r="H61" s="2"/>
      <c r="I61" s="2"/>
      <c r="J61" s="2"/>
      <c r="K61" s="2"/>
      <c r="L61" s="2"/>
      <c r="M61" s="2"/>
      <c r="N61" s="2"/>
      <c r="O61" s="2"/>
      <c r="P61" s="2"/>
      <c r="Q61" s="2"/>
      <c r="R61" s="2"/>
      <c r="S61" s="2"/>
      <c r="T61" s="2"/>
      <c r="U61" s="2"/>
      <c r="V61" s="2"/>
      <c r="W61" s="2"/>
    </row>
    <row r="62" spans="1:23" x14ac:dyDescent="0.25">
      <c r="A62" s="2"/>
      <c r="B62" s="2"/>
      <c r="C62" s="2"/>
      <c r="D62" s="2"/>
      <c r="E62" s="2"/>
      <c r="F62" s="2"/>
      <c r="G62" s="2"/>
      <c r="H62" s="2"/>
      <c r="I62" s="2"/>
      <c r="J62" s="2"/>
      <c r="K62" s="2"/>
      <c r="L62" s="2"/>
      <c r="M62" s="2"/>
      <c r="N62" s="2"/>
      <c r="O62" s="2"/>
      <c r="P62" s="2"/>
      <c r="Q62" s="2"/>
      <c r="R62" s="2"/>
      <c r="S62" s="2"/>
      <c r="T62" s="2"/>
      <c r="U62" s="2"/>
      <c r="V62" s="2"/>
      <c r="W62" s="2"/>
    </row>
    <row r="63" spans="1:23" x14ac:dyDescent="0.25">
      <c r="A63" s="2"/>
      <c r="B63" s="2"/>
      <c r="C63" s="2"/>
      <c r="D63" s="2"/>
      <c r="E63" s="2"/>
      <c r="F63" s="2"/>
      <c r="G63" s="2"/>
      <c r="H63" s="2"/>
      <c r="I63" s="2"/>
      <c r="J63" s="2"/>
      <c r="K63" s="2"/>
      <c r="L63" s="2"/>
      <c r="M63" s="2"/>
      <c r="N63" s="2"/>
      <c r="O63" s="2"/>
      <c r="P63" s="2"/>
      <c r="Q63" s="2"/>
      <c r="R63" s="2"/>
      <c r="S63" s="2"/>
      <c r="T63" s="2"/>
      <c r="U63" s="2"/>
      <c r="V63" s="2"/>
      <c r="W63" s="2"/>
    </row>
    <row r="64" spans="1:23" x14ac:dyDescent="0.25">
      <c r="A64" s="2"/>
      <c r="B64" s="2"/>
      <c r="C64" s="2"/>
      <c r="D64" s="2"/>
      <c r="E64" s="2"/>
      <c r="F64" s="2"/>
      <c r="G64" s="2"/>
      <c r="H64" s="2"/>
      <c r="I64" s="2"/>
      <c r="J64" s="2"/>
      <c r="K64" s="2"/>
      <c r="L64" s="2"/>
      <c r="M64" s="2"/>
      <c r="N64" s="2"/>
      <c r="O64" s="2"/>
      <c r="P64" s="2"/>
      <c r="Q64" s="2"/>
      <c r="R64" s="2"/>
      <c r="S64" s="2"/>
      <c r="T64" s="2"/>
      <c r="U64" s="2"/>
      <c r="V64" s="2"/>
      <c r="W64" s="2"/>
    </row>
    <row r="65" spans="1:23" x14ac:dyDescent="0.25">
      <c r="A65" s="2"/>
      <c r="B65" s="2"/>
      <c r="C65" s="2"/>
      <c r="D65" s="2"/>
      <c r="E65" s="2"/>
      <c r="F65" s="2"/>
      <c r="G65" s="2"/>
      <c r="H65" s="2"/>
      <c r="I65" s="2"/>
      <c r="J65" s="2"/>
      <c r="K65" s="2"/>
      <c r="L65" s="2"/>
      <c r="M65" s="2"/>
      <c r="N65" s="2"/>
      <c r="O65" s="2"/>
      <c r="P65" s="2"/>
      <c r="Q65" s="2"/>
      <c r="R65" s="2"/>
      <c r="S65" s="2"/>
      <c r="T65" s="2"/>
      <c r="U65" s="2"/>
      <c r="V65" s="2"/>
      <c r="W65" s="2"/>
    </row>
    <row r="66" spans="1:23" x14ac:dyDescent="0.25">
      <c r="A66" s="2"/>
      <c r="B66" s="2"/>
      <c r="C66" s="2"/>
      <c r="D66" s="2"/>
      <c r="E66" s="2"/>
      <c r="F66" s="2"/>
      <c r="G66" s="2"/>
      <c r="H66" s="2"/>
      <c r="I66" s="2"/>
      <c r="J66" s="2"/>
      <c r="K66" s="2"/>
      <c r="L66" s="2"/>
      <c r="M66" s="2"/>
      <c r="N66" s="2"/>
      <c r="O66" s="2"/>
      <c r="P66" s="2"/>
      <c r="Q66" s="2"/>
      <c r="R66" s="2"/>
      <c r="S66" s="2"/>
      <c r="T66" s="2"/>
      <c r="U66" s="2"/>
      <c r="V66" s="2"/>
      <c r="W66" s="2"/>
    </row>
    <row r="67" spans="1:23" x14ac:dyDescent="0.25">
      <c r="A67" s="2"/>
      <c r="B67" s="2"/>
      <c r="C67" s="2"/>
      <c r="D67" s="2"/>
      <c r="E67" s="2"/>
      <c r="F67" s="2"/>
      <c r="G67" s="2"/>
      <c r="H67" s="2"/>
      <c r="I67" s="2"/>
      <c r="J67" s="2"/>
      <c r="K67" s="2"/>
      <c r="L67" s="2"/>
      <c r="M67" s="2"/>
      <c r="N67" s="2"/>
      <c r="O67" s="2"/>
      <c r="P67" s="2"/>
      <c r="Q67" s="2"/>
      <c r="R67" s="2"/>
      <c r="S67" s="2"/>
      <c r="T67" s="2"/>
      <c r="U67" s="2"/>
      <c r="V67" s="2"/>
      <c r="W67" s="2"/>
    </row>
    <row r="68" spans="1:23" x14ac:dyDescent="0.25">
      <c r="A68" s="2"/>
      <c r="B68" s="2"/>
      <c r="C68" s="2"/>
      <c r="D68" s="2"/>
      <c r="E68" s="2"/>
      <c r="F68" s="2"/>
      <c r="G68" s="2"/>
      <c r="H68" s="2"/>
      <c r="I68" s="2"/>
      <c r="J68" s="2"/>
      <c r="K68" s="2"/>
      <c r="L68" s="2"/>
      <c r="M68" s="2"/>
      <c r="N68" s="2"/>
      <c r="O68" s="2"/>
      <c r="P68" s="2"/>
      <c r="Q68" s="2"/>
      <c r="R68" s="2"/>
      <c r="S68" s="2"/>
      <c r="T68" s="2"/>
      <c r="U68" s="2"/>
      <c r="V68" s="2"/>
      <c r="W68" s="2"/>
    </row>
    <row r="69" spans="1:23" x14ac:dyDescent="0.25">
      <c r="A69" s="2"/>
      <c r="B69" s="2"/>
      <c r="C69" s="2"/>
      <c r="D69" s="2"/>
      <c r="E69" s="2"/>
      <c r="F69" s="2"/>
      <c r="G69" s="2"/>
      <c r="H69" s="2"/>
      <c r="I69" s="2"/>
      <c r="J69" s="2"/>
      <c r="K69" s="2"/>
      <c r="L69" s="2"/>
      <c r="M69" s="2"/>
      <c r="N69" s="2"/>
      <c r="O69" s="2"/>
      <c r="P69" s="2"/>
      <c r="Q69" s="2"/>
      <c r="R69" s="2"/>
      <c r="S69" s="2"/>
      <c r="T69" s="2"/>
      <c r="U69" s="2"/>
      <c r="V69" s="2"/>
      <c r="W69" s="2"/>
    </row>
    <row r="70" spans="1:23" x14ac:dyDescent="0.25">
      <c r="A70" s="2"/>
      <c r="B70" s="2"/>
      <c r="C70" s="2"/>
      <c r="D70" s="2"/>
      <c r="E70" s="2"/>
      <c r="F70" s="2"/>
      <c r="G70" s="2"/>
      <c r="H70" s="2"/>
      <c r="I70" s="2"/>
      <c r="J70" s="2"/>
      <c r="K70" s="2"/>
      <c r="L70" s="2"/>
      <c r="M70" s="2"/>
      <c r="N70" s="2"/>
      <c r="O70" s="2"/>
      <c r="P70" s="2"/>
      <c r="Q70" s="2"/>
      <c r="R70" s="2"/>
      <c r="S70" s="2"/>
      <c r="T70" s="2"/>
      <c r="U70" s="2"/>
      <c r="V70" s="2"/>
      <c r="W70" s="2"/>
    </row>
    <row r="71" spans="1:23" x14ac:dyDescent="0.25">
      <c r="A71" s="2"/>
      <c r="B71" s="2"/>
      <c r="C71" s="2"/>
      <c r="D71" s="2"/>
      <c r="E71" s="2"/>
      <c r="F71" s="2"/>
      <c r="G71" s="2"/>
      <c r="H71" s="2"/>
      <c r="I71" s="2"/>
      <c r="J71" s="2"/>
      <c r="K71" s="2"/>
      <c r="L71" s="2"/>
      <c r="M71" s="2"/>
      <c r="N71" s="2"/>
      <c r="O71" s="2"/>
      <c r="P71" s="2"/>
      <c r="Q71" s="2"/>
      <c r="R71" s="2"/>
      <c r="S71" s="2"/>
      <c r="T71" s="2"/>
      <c r="U71" s="2"/>
      <c r="V71" s="2"/>
      <c r="W71" s="2"/>
    </row>
    <row r="72" spans="1:23" x14ac:dyDescent="0.25">
      <c r="A72" s="2"/>
      <c r="B72" s="2"/>
      <c r="C72" s="2"/>
      <c r="D72" s="2"/>
      <c r="E72" s="2"/>
      <c r="F72" s="2"/>
      <c r="G72" s="2"/>
      <c r="H72" s="2"/>
      <c r="I72" s="2"/>
      <c r="J72" s="2"/>
      <c r="K72" s="2"/>
      <c r="L72" s="2"/>
      <c r="M72" s="2"/>
      <c r="N72" s="2"/>
      <c r="O72" s="2"/>
      <c r="P72" s="2"/>
      <c r="Q72" s="2"/>
      <c r="R72" s="2"/>
      <c r="S72" s="2"/>
      <c r="T72" s="2"/>
      <c r="U72" s="2"/>
      <c r="V72" s="2"/>
      <c r="W72" s="2"/>
    </row>
    <row r="73" spans="1:23" x14ac:dyDescent="0.25">
      <c r="A73" s="2"/>
      <c r="B73" s="2"/>
      <c r="C73" s="2"/>
      <c r="D73" s="2"/>
      <c r="E73" s="2"/>
      <c r="F73" s="2"/>
      <c r="G73" s="2"/>
      <c r="H73" s="2"/>
      <c r="I73" s="2"/>
      <c r="J73" s="2"/>
      <c r="K73" s="2"/>
      <c r="L73" s="2"/>
      <c r="M73" s="2"/>
      <c r="N73" s="2"/>
      <c r="O73" s="2"/>
      <c r="P73" s="2"/>
      <c r="Q73" s="2"/>
      <c r="R73" s="2"/>
      <c r="S73" s="2"/>
      <c r="T73" s="2"/>
      <c r="U73" s="2"/>
      <c r="V73" s="2"/>
      <c r="W73" s="2"/>
    </row>
    <row r="74" spans="1:23" x14ac:dyDescent="0.25">
      <c r="A74" s="2"/>
      <c r="B74" s="2"/>
      <c r="C74" s="2"/>
      <c r="D74" s="2"/>
      <c r="E74" s="2"/>
      <c r="F74" s="2"/>
      <c r="G74" s="2"/>
      <c r="H74" s="2"/>
      <c r="I74" s="2"/>
      <c r="J74" s="2"/>
      <c r="K74" s="2"/>
      <c r="L74" s="2"/>
      <c r="M74" s="2"/>
      <c r="N74" s="2"/>
      <c r="O74" s="2"/>
      <c r="P74" s="2"/>
      <c r="Q74" s="2"/>
      <c r="R74" s="2"/>
      <c r="S74" s="2"/>
      <c r="T74" s="2"/>
      <c r="U74" s="2"/>
      <c r="V74" s="2"/>
      <c r="W74" s="2"/>
    </row>
    <row r="75" spans="1:23" x14ac:dyDescent="0.25">
      <c r="A75" s="2"/>
      <c r="B75" s="2"/>
      <c r="C75" s="2"/>
      <c r="D75" s="2"/>
      <c r="E75" s="2"/>
      <c r="F75" s="2"/>
      <c r="G75" s="2"/>
      <c r="H75" s="2"/>
      <c r="I75" s="2"/>
      <c r="J75" s="2"/>
      <c r="K75" s="2"/>
      <c r="L75" s="2"/>
      <c r="M75" s="2"/>
      <c r="N75" s="2"/>
      <c r="O75" s="2"/>
      <c r="P75" s="2"/>
      <c r="Q75" s="2"/>
      <c r="R75" s="2"/>
      <c r="S75" s="2"/>
      <c r="T75" s="2"/>
      <c r="U75" s="2"/>
      <c r="V75" s="2"/>
      <c r="W75" s="2"/>
    </row>
    <row r="76" spans="1:23" x14ac:dyDescent="0.25">
      <c r="A76" s="2"/>
      <c r="B76" s="2"/>
      <c r="C76" s="2"/>
      <c r="D76" s="2"/>
      <c r="E76" s="2"/>
      <c r="F76" s="2"/>
      <c r="G76" s="2"/>
      <c r="H76" s="2"/>
      <c r="I76" s="2"/>
      <c r="J76" s="2"/>
      <c r="K76" s="2"/>
      <c r="L76" s="2"/>
      <c r="M76" s="2"/>
      <c r="N76" s="2"/>
      <c r="O76" s="2"/>
      <c r="P76" s="2"/>
      <c r="Q76" s="2"/>
      <c r="R76" s="2"/>
      <c r="S76" s="2"/>
      <c r="T76" s="2"/>
      <c r="U76" s="2"/>
      <c r="V76" s="2"/>
      <c r="W76" s="2"/>
    </row>
    <row r="77" spans="1:23" x14ac:dyDescent="0.25">
      <c r="A77" s="2"/>
      <c r="B77" s="2"/>
      <c r="C77" s="2"/>
      <c r="D77" s="2"/>
      <c r="E77" s="2"/>
      <c r="F77" s="2"/>
      <c r="G77" s="2"/>
      <c r="H77" s="2"/>
      <c r="I77" s="2"/>
      <c r="J77" s="2"/>
      <c r="K77" s="2"/>
      <c r="L77" s="2"/>
      <c r="M77" s="2"/>
      <c r="N77" s="2"/>
      <c r="O77" s="2"/>
      <c r="P77" s="2"/>
      <c r="Q77" s="2"/>
      <c r="R77" s="2"/>
      <c r="S77" s="2"/>
      <c r="T77" s="2"/>
      <c r="U77" s="2"/>
      <c r="V77" s="2"/>
      <c r="W77" s="2"/>
    </row>
    <row r="78" spans="1:23" x14ac:dyDescent="0.25">
      <c r="A78" s="2"/>
      <c r="B78" s="2"/>
      <c r="C78" s="2"/>
      <c r="D78" s="2"/>
      <c r="E78" s="2"/>
      <c r="F78" s="2"/>
      <c r="G78" s="2"/>
      <c r="H78" s="2"/>
      <c r="I78" s="2"/>
      <c r="J78" s="2"/>
      <c r="K78" s="2"/>
      <c r="L78" s="2"/>
      <c r="M78" s="2"/>
      <c r="N78" s="2"/>
      <c r="O78" s="2"/>
      <c r="P78" s="2"/>
      <c r="Q78" s="2"/>
      <c r="R78" s="2"/>
      <c r="S78" s="2"/>
      <c r="T78" s="2"/>
      <c r="U78" s="2"/>
      <c r="V78" s="2"/>
      <c r="W78" s="2"/>
    </row>
    <row r="79" spans="1:23" x14ac:dyDescent="0.25">
      <c r="A79" s="2"/>
      <c r="B79" s="2"/>
      <c r="C79" s="2"/>
      <c r="D79" s="2"/>
      <c r="E79" s="2"/>
      <c r="F79" s="2"/>
      <c r="G79" s="2"/>
      <c r="H79" s="2"/>
      <c r="I79" s="2"/>
      <c r="J79" s="2"/>
      <c r="K79" s="2"/>
      <c r="L79" s="2"/>
      <c r="M79" s="2"/>
      <c r="N79" s="2"/>
      <c r="O79" s="2"/>
      <c r="P79" s="2"/>
      <c r="Q79" s="2"/>
      <c r="R79" s="2"/>
      <c r="S79" s="2"/>
      <c r="T79" s="2"/>
      <c r="U79" s="2"/>
      <c r="V79" s="2"/>
      <c r="W79" s="2"/>
    </row>
  </sheetData>
  <phoneticPr fontId="5" type="noConversion"/>
  <pageMargins left="0.7" right="0.7" top="0.75" bottom="0.75" header="0.3" footer="0.3"/>
  <pageSetup orientation="portrait" r:id="rId1"/>
  <drawing r:id="rId2"/>
  <legacyDrawing r:id="rId3"/>
  <oleObjects>
    <mc:AlternateContent xmlns:mc="http://schemas.openxmlformats.org/markup-compatibility/2006">
      <mc:Choice Requires="x14">
        <oleObject progId="Word.Document.12" shapeId="2051" r:id="rId4">
          <objectPr defaultSize="0" r:id="rId5">
            <anchor moveWithCells="1">
              <from>
                <xdr:col>1</xdr:col>
                <xdr:colOff>0</xdr:colOff>
                <xdr:row>1</xdr:row>
                <xdr:rowOff>0</xdr:rowOff>
              </from>
              <to>
                <xdr:col>16</xdr:col>
                <xdr:colOff>457200</xdr:colOff>
                <xdr:row>51</xdr:row>
                <xdr:rowOff>31750</xdr:rowOff>
              </to>
            </anchor>
          </objectPr>
        </oleObject>
      </mc:Choice>
      <mc:Fallback>
        <oleObject progId="Word.Document.12" shapeId="2051"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79"/>
  <sheetViews>
    <sheetView showGridLines="0" zoomScale="90" zoomScaleNormal="90" workbookViewId="0">
      <selection activeCell="R11" sqref="R11"/>
    </sheetView>
  </sheetViews>
  <sheetFormatPr defaultRowHeight="12.5" x14ac:dyDescent="0.25"/>
  <sheetData>
    <row r="1" spans="1:23" x14ac:dyDescent="0.25">
      <c r="A1" s="2"/>
      <c r="B1" s="2"/>
      <c r="C1" s="2"/>
      <c r="D1" s="2"/>
      <c r="E1" s="2"/>
      <c r="F1" s="2"/>
      <c r="G1" s="2"/>
      <c r="H1" s="2"/>
      <c r="I1" s="2"/>
      <c r="J1" s="2"/>
      <c r="K1" s="2"/>
      <c r="L1" s="2"/>
      <c r="M1" s="2"/>
      <c r="N1" s="2"/>
      <c r="O1" s="2"/>
      <c r="P1" s="2"/>
      <c r="Q1" s="2"/>
      <c r="R1" s="2"/>
      <c r="S1" s="2"/>
      <c r="T1" s="2"/>
      <c r="U1" s="2"/>
      <c r="V1" s="2"/>
      <c r="W1" s="2"/>
    </row>
    <row r="2" spans="1:23" x14ac:dyDescent="0.25">
      <c r="A2" s="2"/>
      <c r="B2" s="2"/>
      <c r="C2" s="2"/>
      <c r="D2" s="2"/>
      <c r="E2" s="2"/>
      <c r="F2" s="2"/>
      <c r="G2" s="2"/>
      <c r="H2" s="2"/>
      <c r="I2" s="2"/>
      <c r="J2" s="2"/>
      <c r="K2" s="2"/>
      <c r="L2" s="2"/>
      <c r="M2" s="2"/>
      <c r="N2" s="2"/>
      <c r="O2" s="2"/>
      <c r="P2" s="2"/>
      <c r="Q2" s="2"/>
      <c r="R2" s="2"/>
      <c r="S2" s="2"/>
      <c r="T2" s="2"/>
      <c r="U2" s="2"/>
      <c r="V2" s="2"/>
      <c r="W2" s="2"/>
    </row>
    <row r="3" spans="1:23" x14ac:dyDescent="0.25">
      <c r="A3" s="2"/>
      <c r="B3" s="2"/>
      <c r="C3" s="2"/>
      <c r="D3" s="2"/>
      <c r="E3" s="2"/>
      <c r="F3" s="2"/>
      <c r="G3" s="2"/>
      <c r="H3" s="2"/>
      <c r="I3" s="2"/>
      <c r="J3" s="2"/>
      <c r="K3" s="2"/>
      <c r="L3" s="2"/>
      <c r="M3" s="2"/>
      <c r="N3" s="2"/>
      <c r="O3" s="2"/>
      <c r="P3" s="2"/>
      <c r="Q3" s="2"/>
      <c r="R3" s="2"/>
      <c r="S3" s="2"/>
      <c r="T3" s="2"/>
      <c r="U3" s="2"/>
      <c r="V3" s="2"/>
      <c r="W3" s="2"/>
    </row>
    <row r="4" spans="1:23" x14ac:dyDescent="0.25">
      <c r="A4" s="2"/>
      <c r="B4" s="2"/>
      <c r="C4" s="2"/>
      <c r="D4" s="2"/>
      <c r="E4" s="2"/>
      <c r="F4" s="2"/>
      <c r="G4" s="2"/>
      <c r="H4" s="2"/>
      <c r="I4" s="2"/>
      <c r="J4" s="2"/>
      <c r="K4" s="2"/>
      <c r="L4" s="2"/>
      <c r="M4" s="2"/>
      <c r="N4" s="2"/>
      <c r="O4" s="2"/>
      <c r="P4" s="2"/>
      <c r="Q4" s="2"/>
      <c r="R4" s="2"/>
      <c r="S4" s="2"/>
      <c r="T4" s="2"/>
      <c r="U4" s="2"/>
      <c r="V4" s="2"/>
      <c r="W4" s="2"/>
    </row>
    <row r="5" spans="1:23" x14ac:dyDescent="0.25">
      <c r="A5" s="2"/>
      <c r="B5" s="2"/>
      <c r="C5" s="2"/>
      <c r="D5" s="2"/>
      <c r="E5" s="2"/>
      <c r="F5" s="2"/>
      <c r="G5" s="2"/>
      <c r="H5" s="2"/>
      <c r="I5" s="2"/>
      <c r="J5" s="2"/>
      <c r="K5" s="2"/>
      <c r="L5" s="2"/>
      <c r="M5" s="2"/>
      <c r="N5" s="2"/>
      <c r="O5" s="2"/>
      <c r="P5" s="2"/>
      <c r="Q5" s="2"/>
      <c r="R5" s="2"/>
      <c r="S5" s="2"/>
      <c r="T5" s="2"/>
      <c r="U5" s="2"/>
      <c r="V5" s="2"/>
      <c r="W5" s="2"/>
    </row>
    <row r="6" spans="1:23" x14ac:dyDescent="0.25">
      <c r="A6" s="2"/>
      <c r="B6" s="2"/>
      <c r="C6" s="2"/>
      <c r="D6" s="2"/>
      <c r="E6" s="2"/>
      <c r="F6" s="2"/>
      <c r="G6" s="2"/>
      <c r="H6" s="2"/>
      <c r="I6" s="2"/>
      <c r="J6" s="2"/>
      <c r="K6" s="2"/>
      <c r="L6" s="2"/>
      <c r="M6" s="2"/>
      <c r="N6" s="2"/>
      <c r="O6" s="2"/>
      <c r="P6" s="2"/>
      <c r="Q6" s="2"/>
      <c r="R6" s="2"/>
      <c r="S6" s="2"/>
      <c r="T6" s="2"/>
      <c r="U6" s="2"/>
      <c r="V6" s="2"/>
      <c r="W6" s="2"/>
    </row>
    <row r="7" spans="1:23" x14ac:dyDescent="0.25">
      <c r="A7" s="2"/>
      <c r="B7" s="2"/>
      <c r="C7" s="2"/>
      <c r="D7" s="2"/>
      <c r="E7" s="2"/>
      <c r="F7" s="2"/>
      <c r="G7" s="2"/>
      <c r="H7" s="2"/>
      <c r="I7" s="2"/>
      <c r="J7" s="2"/>
      <c r="K7" s="2"/>
      <c r="L7" s="2"/>
      <c r="M7" s="2"/>
      <c r="N7" s="2"/>
      <c r="O7" s="2"/>
      <c r="P7" s="2"/>
      <c r="Q7" s="2"/>
      <c r="R7" s="2"/>
      <c r="S7" s="2"/>
      <c r="T7" s="2"/>
      <c r="U7" s="2"/>
      <c r="V7" s="2"/>
      <c r="W7" s="2"/>
    </row>
    <row r="8" spans="1:23" x14ac:dyDescent="0.25">
      <c r="A8" s="2"/>
      <c r="B8" s="2"/>
      <c r="C8" s="2"/>
      <c r="D8" s="2"/>
      <c r="E8" s="2"/>
      <c r="F8" s="2"/>
      <c r="G8" s="2"/>
      <c r="H8" s="2"/>
      <c r="I8" s="2"/>
      <c r="J8" s="2"/>
      <c r="K8" s="2"/>
      <c r="L8" s="2"/>
      <c r="M8" s="2"/>
      <c r="N8" s="2"/>
      <c r="O8" s="2"/>
      <c r="P8" s="2"/>
      <c r="Q8" s="2"/>
      <c r="R8" s="2"/>
      <c r="S8" s="2"/>
      <c r="T8" s="2"/>
      <c r="U8" s="2"/>
      <c r="V8" s="2"/>
      <c r="W8" s="2"/>
    </row>
    <row r="9" spans="1:23" x14ac:dyDescent="0.25">
      <c r="A9" s="2"/>
      <c r="B9" s="2"/>
      <c r="C9" s="2"/>
      <c r="D9" s="2"/>
      <c r="E9" s="2"/>
      <c r="F9" s="2"/>
      <c r="G9" s="2"/>
      <c r="H9" s="2"/>
      <c r="I9" s="2"/>
      <c r="J9" s="2"/>
      <c r="K9" s="2"/>
      <c r="L9" s="2"/>
      <c r="M9" s="2"/>
      <c r="N9" s="2"/>
      <c r="O9" s="2"/>
      <c r="P9" s="2"/>
      <c r="Q9" s="2"/>
      <c r="R9" s="2"/>
      <c r="S9" s="2"/>
      <c r="T9" s="2"/>
      <c r="U9" s="2"/>
      <c r="V9" s="2"/>
      <c r="W9" s="2"/>
    </row>
    <row r="10" spans="1:23" x14ac:dyDescent="0.25">
      <c r="A10" s="2"/>
      <c r="B10" s="2"/>
      <c r="C10" s="2"/>
      <c r="D10" s="2"/>
      <c r="E10" s="2"/>
      <c r="F10" s="2"/>
      <c r="G10" s="2"/>
      <c r="H10" s="2"/>
      <c r="I10" s="2"/>
      <c r="J10" s="2"/>
      <c r="K10" s="2"/>
      <c r="L10" s="2"/>
      <c r="M10" s="2"/>
      <c r="N10" s="2"/>
      <c r="O10" s="2"/>
      <c r="P10" s="2"/>
      <c r="Q10" s="2"/>
      <c r="R10" s="2"/>
      <c r="S10" s="2"/>
      <c r="T10" s="2"/>
      <c r="U10" s="2"/>
      <c r="V10" s="2"/>
      <c r="W10" s="2"/>
    </row>
    <row r="11" spans="1:23" x14ac:dyDescent="0.25">
      <c r="A11" s="2"/>
      <c r="B11" s="2"/>
      <c r="C11" s="2"/>
      <c r="D11" s="2"/>
      <c r="E11" s="2"/>
      <c r="F11" s="2"/>
      <c r="G11" s="2"/>
      <c r="H11" s="2"/>
      <c r="I11" s="2"/>
      <c r="J11" s="2"/>
      <c r="K11" s="2"/>
      <c r="L11" s="2"/>
      <c r="M11" s="2"/>
      <c r="N11" s="2"/>
      <c r="O11" s="2"/>
      <c r="P11" s="2"/>
      <c r="Q11" s="2"/>
      <c r="R11" s="2"/>
      <c r="S11" s="2"/>
      <c r="T11" s="2"/>
      <c r="U11" s="2"/>
      <c r="V11" s="2"/>
      <c r="W11" s="2"/>
    </row>
    <row r="12" spans="1:23" x14ac:dyDescent="0.25">
      <c r="A12" s="2"/>
      <c r="B12" s="2"/>
      <c r="C12" s="2"/>
      <c r="D12" s="2"/>
      <c r="E12" s="2"/>
      <c r="F12" s="2"/>
      <c r="G12" s="2"/>
      <c r="H12" s="2"/>
      <c r="I12" s="2"/>
      <c r="J12" s="2"/>
      <c r="K12" s="2"/>
      <c r="L12" s="2"/>
      <c r="M12" s="2"/>
      <c r="N12" s="2"/>
      <c r="O12" s="2"/>
      <c r="P12" s="2"/>
      <c r="Q12" s="2"/>
      <c r="R12" s="2"/>
      <c r="S12" s="2"/>
      <c r="T12" s="2"/>
      <c r="U12" s="2"/>
      <c r="V12" s="2"/>
      <c r="W12" s="2"/>
    </row>
    <row r="13" spans="1:23" x14ac:dyDescent="0.25">
      <c r="A13" s="2"/>
      <c r="B13" s="2"/>
      <c r="C13" s="2"/>
      <c r="D13" s="2"/>
      <c r="E13" s="2"/>
      <c r="F13" s="2"/>
      <c r="G13" s="2"/>
      <c r="H13" s="2"/>
      <c r="I13" s="2"/>
      <c r="J13" s="2"/>
      <c r="K13" s="2"/>
      <c r="L13" s="2"/>
      <c r="M13" s="2"/>
      <c r="N13" s="2"/>
      <c r="O13" s="2"/>
      <c r="P13" s="2"/>
      <c r="Q13" s="2"/>
      <c r="R13" s="2"/>
      <c r="S13" s="2"/>
      <c r="T13" s="2"/>
      <c r="U13" s="2"/>
      <c r="V13" s="2"/>
      <c r="W13" s="2"/>
    </row>
    <row r="14" spans="1:23" x14ac:dyDescent="0.25">
      <c r="A14" s="2"/>
      <c r="B14" s="2"/>
      <c r="C14" s="2"/>
      <c r="D14" s="2"/>
      <c r="E14" s="2"/>
      <c r="F14" s="2"/>
      <c r="G14" s="2"/>
      <c r="H14" s="2"/>
      <c r="I14" s="2"/>
      <c r="J14" s="2"/>
      <c r="K14" s="2"/>
      <c r="L14" s="2"/>
      <c r="M14" s="2"/>
      <c r="N14" s="2"/>
      <c r="O14" s="2"/>
      <c r="P14" s="2"/>
      <c r="Q14" s="2"/>
      <c r="R14" s="2"/>
      <c r="S14" s="2"/>
      <c r="T14" s="2"/>
      <c r="U14" s="2"/>
      <c r="V14" s="2"/>
      <c r="W14" s="2"/>
    </row>
    <row r="15" spans="1:23" x14ac:dyDescent="0.25">
      <c r="A15" s="2"/>
      <c r="B15" s="2"/>
      <c r="C15" s="2"/>
      <c r="D15" s="2"/>
      <c r="E15" s="2"/>
      <c r="F15" s="2"/>
      <c r="G15" s="2"/>
      <c r="H15" s="2"/>
      <c r="I15" s="2"/>
      <c r="J15" s="2"/>
      <c r="K15" s="2"/>
      <c r="L15" s="2"/>
      <c r="M15" s="2"/>
      <c r="N15" s="2"/>
      <c r="O15" s="2"/>
      <c r="P15" s="2"/>
      <c r="Q15" s="2"/>
      <c r="R15" s="2"/>
      <c r="S15" s="2"/>
      <c r="T15" s="2"/>
      <c r="U15" s="2"/>
      <c r="V15" s="2"/>
      <c r="W15" s="2"/>
    </row>
    <row r="16" spans="1:23" x14ac:dyDescent="0.25">
      <c r="A16" s="2"/>
      <c r="B16" s="2"/>
      <c r="C16" s="2"/>
      <c r="D16" s="2"/>
      <c r="E16" s="2"/>
      <c r="F16" s="2"/>
      <c r="G16" s="2"/>
      <c r="H16" s="2"/>
      <c r="I16" s="2"/>
      <c r="J16" s="2"/>
      <c r="K16" s="2"/>
      <c r="L16" s="2"/>
      <c r="M16" s="2"/>
      <c r="N16" s="2"/>
      <c r="O16" s="2"/>
      <c r="P16" s="2"/>
      <c r="Q16" s="2"/>
      <c r="R16" s="2"/>
      <c r="S16" s="2"/>
      <c r="T16" s="2"/>
      <c r="U16" s="2"/>
      <c r="V16" s="2"/>
      <c r="W16" s="2"/>
    </row>
    <row r="17" spans="1:23" x14ac:dyDescent="0.25">
      <c r="A17" s="2"/>
      <c r="B17" s="2"/>
      <c r="C17" s="2"/>
      <c r="D17" s="2"/>
      <c r="E17" s="2"/>
      <c r="F17" s="2"/>
      <c r="G17" s="2"/>
      <c r="H17" s="2"/>
      <c r="I17" s="2"/>
      <c r="J17" s="2"/>
      <c r="K17" s="2"/>
      <c r="L17" s="2"/>
      <c r="M17" s="2"/>
      <c r="N17" s="2"/>
      <c r="O17" s="2"/>
      <c r="P17" s="2"/>
      <c r="Q17" s="2"/>
      <c r="R17" s="2"/>
      <c r="S17" s="2"/>
      <c r="T17" s="2"/>
      <c r="U17" s="2"/>
      <c r="V17" s="2"/>
      <c r="W17" s="2"/>
    </row>
    <row r="18" spans="1:23" x14ac:dyDescent="0.25">
      <c r="A18" s="2"/>
      <c r="B18" s="2"/>
      <c r="C18" s="2"/>
      <c r="D18" s="2"/>
      <c r="E18" s="2"/>
      <c r="F18" s="2"/>
      <c r="G18" s="2"/>
      <c r="H18" s="2"/>
      <c r="I18" s="2"/>
      <c r="J18" s="2"/>
      <c r="K18" s="2"/>
      <c r="L18" s="2"/>
      <c r="M18" s="2"/>
      <c r="N18" s="2"/>
      <c r="O18" s="2"/>
      <c r="P18" s="2"/>
      <c r="Q18" s="2"/>
      <c r="R18" s="2"/>
      <c r="S18" s="2"/>
      <c r="T18" s="2"/>
      <c r="U18" s="2"/>
      <c r="V18" s="2"/>
      <c r="W18" s="2"/>
    </row>
    <row r="19" spans="1:23" x14ac:dyDescent="0.25">
      <c r="A19" s="2"/>
      <c r="B19" s="2"/>
      <c r="C19" s="2"/>
      <c r="D19" s="2"/>
      <c r="E19" s="2"/>
      <c r="F19" s="2"/>
      <c r="G19" s="2"/>
      <c r="H19" s="2"/>
      <c r="I19" s="2"/>
      <c r="J19" s="2"/>
      <c r="K19" s="2"/>
      <c r="L19" s="2"/>
      <c r="M19" s="2"/>
      <c r="N19" s="2"/>
      <c r="O19" s="2"/>
      <c r="P19" s="2"/>
      <c r="Q19" s="2"/>
      <c r="R19" s="2"/>
      <c r="S19" s="2"/>
      <c r="T19" s="2"/>
      <c r="U19" s="2"/>
      <c r="V19" s="2"/>
      <c r="W19" s="2"/>
    </row>
    <row r="20" spans="1:23" x14ac:dyDescent="0.25">
      <c r="A20" s="2"/>
      <c r="B20" s="2"/>
      <c r="C20" s="2"/>
      <c r="D20" s="2"/>
      <c r="E20" s="2"/>
      <c r="F20" s="2"/>
      <c r="G20" s="2"/>
      <c r="H20" s="2"/>
      <c r="I20" s="2"/>
      <c r="J20" s="2"/>
      <c r="K20" s="2"/>
      <c r="L20" s="2"/>
      <c r="M20" s="2"/>
      <c r="N20" s="2"/>
      <c r="O20" s="2"/>
      <c r="P20" s="2"/>
      <c r="Q20" s="2"/>
      <c r="R20" s="2"/>
      <c r="S20" s="2"/>
      <c r="T20" s="2"/>
      <c r="U20" s="2"/>
      <c r="V20" s="2"/>
      <c r="W20" s="2"/>
    </row>
    <row r="21" spans="1:23" x14ac:dyDescent="0.25">
      <c r="A21" s="2"/>
      <c r="B21" s="2"/>
      <c r="C21" s="2"/>
      <c r="D21" s="2"/>
      <c r="E21" s="2"/>
      <c r="F21" s="2"/>
      <c r="G21" s="2"/>
      <c r="H21" s="2"/>
      <c r="I21" s="2"/>
      <c r="J21" s="2"/>
      <c r="K21" s="2"/>
      <c r="L21" s="2"/>
      <c r="M21" s="2"/>
      <c r="N21" s="2"/>
      <c r="O21" s="2"/>
      <c r="P21" s="2"/>
      <c r="Q21" s="2"/>
      <c r="R21" s="2"/>
      <c r="S21" s="2"/>
      <c r="T21" s="2"/>
      <c r="U21" s="2"/>
      <c r="V21" s="2"/>
      <c r="W21" s="2"/>
    </row>
    <row r="22" spans="1:23" x14ac:dyDescent="0.25">
      <c r="A22" s="2"/>
      <c r="B22" s="2"/>
      <c r="C22" s="2"/>
      <c r="D22" s="2"/>
      <c r="E22" s="2"/>
      <c r="F22" s="2"/>
      <c r="G22" s="2"/>
      <c r="H22" s="2"/>
      <c r="I22" s="2"/>
      <c r="J22" s="2"/>
      <c r="K22" s="2"/>
      <c r="L22" s="2"/>
      <c r="M22" s="2"/>
      <c r="N22" s="2"/>
      <c r="O22" s="2"/>
      <c r="P22" s="2"/>
      <c r="Q22" s="2"/>
      <c r="R22" s="2"/>
      <c r="S22" s="2"/>
      <c r="T22" s="2"/>
      <c r="U22" s="2"/>
      <c r="V22" s="2"/>
      <c r="W22" s="2"/>
    </row>
    <row r="23" spans="1:23" x14ac:dyDescent="0.25">
      <c r="A23" s="2"/>
      <c r="B23" s="2"/>
      <c r="C23" s="2"/>
      <c r="D23" s="2"/>
      <c r="E23" s="2"/>
      <c r="F23" s="2"/>
      <c r="G23" s="2"/>
      <c r="H23" s="2"/>
      <c r="I23" s="2"/>
      <c r="J23" s="2"/>
      <c r="K23" s="2"/>
      <c r="L23" s="2"/>
      <c r="M23" s="2"/>
      <c r="N23" s="2"/>
      <c r="O23" s="2"/>
      <c r="P23" s="2"/>
      <c r="Q23" s="2"/>
      <c r="R23" s="2"/>
      <c r="S23" s="2"/>
      <c r="T23" s="2"/>
      <c r="U23" s="2"/>
      <c r="V23" s="2"/>
      <c r="W23" s="2"/>
    </row>
    <row r="24" spans="1:23" x14ac:dyDescent="0.25">
      <c r="A24" s="2"/>
      <c r="B24" s="2"/>
      <c r="C24" s="2"/>
      <c r="D24" s="2"/>
      <c r="E24" s="2"/>
      <c r="F24" s="2"/>
      <c r="G24" s="2"/>
      <c r="H24" s="2"/>
      <c r="I24" s="2"/>
      <c r="J24" s="2"/>
      <c r="K24" s="2"/>
      <c r="L24" s="2"/>
      <c r="M24" s="2"/>
      <c r="N24" s="2"/>
      <c r="O24" s="2"/>
      <c r="P24" s="2"/>
      <c r="Q24" s="2"/>
      <c r="R24" s="2"/>
      <c r="S24" s="2"/>
      <c r="T24" s="2"/>
      <c r="U24" s="2"/>
      <c r="V24" s="2"/>
      <c r="W24" s="2"/>
    </row>
    <row r="25" spans="1:23" x14ac:dyDescent="0.25">
      <c r="A25" s="2"/>
      <c r="B25" s="2"/>
      <c r="C25" s="2"/>
      <c r="D25" s="2"/>
      <c r="E25" s="2"/>
      <c r="F25" s="2"/>
      <c r="G25" s="2"/>
      <c r="H25" s="2"/>
      <c r="I25" s="2"/>
      <c r="J25" s="2"/>
      <c r="K25" s="2"/>
      <c r="L25" s="2"/>
      <c r="M25" s="2"/>
      <c r="N25" s="2"/>
      <c r="O25" s="2"/>
      <c r="P25" s="2"/>
      <c r="Q25" s="2"/>
      <c r="R25" s="2"/>
      <c r="S25" s="2"/>
      <c r="T25" s="2"/>
      <c r="U25" s="2"/>
      <c r="V25" s="2"/>
      <c r="W25" s="2"/>
    </row>
    <row r="26" spans="1:23" x14ac:dyDescent="0.25">
      <c r="A26" s="2"/>
      <c r="B26" s="2"/>
      <c r="C26" s="2"/>
      <c r="D26" s="2"/>
      <c r="E26" s="2"/>
      <c r="F26" s="2"/>
      <c r="G26" s="2"/>
      <c r="H26" s="2"/>
      <c r="I26" s="2"/>
      <c r="J26" s="2"/>
      <c r="K26" s="2"/>
      <c r="L26" s="2"/>
      <c r="M26" s="2"/>
      <c r="N26" s="2"/>
      <c r="O26" s="2"/>
      <c r="P26" s="2"/>
      <c r="Q26" s="2"/>
      <c r="R26" s="2"/>
      <c r="S26" s="2"/>
      <c r="T26" s="2"/>
      <c r="U26" s="2"/>
      <c r="V26" s="2"/>
      <c r="W26" s="2"/>
    </row>
    <row r="27" spans="1:23" x14ac:dyDescent="0.25">
      <c r="A27" s="2"/>
      <c r="B27" s="2"/>
      <c r="C27" s="2"/>
      <c r="D27" s="2"/>
      <c r="E27" s="2"/>
      <c r="F27" s="2"/>
      <c r="G27" s="2"/>
      <c r="H27" s="2"/>
      <c r="I27" s="2"/>
      <c r="J27" s="2"/>
      <c r="K27" s="2"/>
      <c r="L27" s="2"/>
      <c r="M27" s="2"/>
      <c r="N27" s="2"/>
      <c r="O27" s="2"/>
      <c r="P27" s="2"/>
      <c r="Q27" s="2"/>
      <c r="R27" s="2"/>
      <c r="S27" s="2"/>
      <c r="T27" s="2"/>
      <c r="U27" s="2"/>
      <c r="V27" s="2"/>
      <c r="W27" s="2"/>
    </row>
    <row r="28" spans="1:23" x14ac:dyDescent="0.25">
      <c r="A28" s="2"/>
      <c r="B28" s="2"/>
      <c r="C28" s="2"/>
      <c r="D28" s="2"/>
      <c r="E28" s="2"/>
      <c r="F28" s="2"/>
      <c r="G28" s="2"/>
      <c r="H28" s="2"/>
      <c r="I28" s="2"/>
      <c r="J28" s="2"/>
      <c r="K28" s="2"/>
      <c r="L28" s="2"/>
      <c r="M28" s="2"/>
      <c r="N28" s="2"/>
      <c r="O28" s="2"/>
      <c r="P28" s="2"/>
      <c r="Q28" s="2"/>
      <c r="R28" s="2"/>
      <c r="S28" s="2"/>
      <c r="T28" s="2"/>
      <c r="U28" s="2"/>
      <c r="V28" s="2"/>
      <c r="W28" s="2"/>
    </row>
    <row r="29" spans="1:23" x14ac:dyDescent="0.25">
      <c r="A29" s="2"/>
      <c r="B29" s="2"/>
      <c r="C29" s="2"/>
      <c r="D29" s="2"/>
      <c r="E29" s="2"/>
      <c r="F29" s="2"/>
      <c r="G29" s="2"/>
      <c r="H29" s="2"/>
      <c r="I29" s="2"/>
      <c r="J29" s="2"/>
      <c r="K29" s="2"/>
      <c r="L29" s="2"/>
      <c r="M29" s="2"/>
      <c r="N29" s="2"/>
      <c r="O29" s="2"/>
      <c r="P29" s="2"/>
      <c r="Q29" s="2"/>
      <c r="R29" s="2"/>
      <c r="S29" s="2"/>
      <c r="T29" s="2"/>
      <c r="U29" s="2"/>
      <c r="V29" s="2"/>
      <c r="W29" s="2"/>
    </row>
    <row r="30" spans="1:23" x14ac:dyDescent="0.25">
      <c r="A30" s="2"/>
      <c r="B30" s="2"/>
      <c r="C30" s="2"/>
      <c r="D30" s="2"/>
      <c r="E30" s="2"/>
      <c r="F30" s="2"/>
      <c r="G30" s="2"/>
      <c r="H30" s="2"/>
      <c r="I30" s="2"/>
      <c r="J30" s="2"/>
      <c r="K30" s="2"/>
      <c r="L30" s="2"/>
      <c r="M30" s="2"/>
      <c r="N30" s="2"/>
      <c r="O30" s="2"/>
      <c r="P30" s="2"/>
      <c r="Q30" s="2"/>
      <c r="R30" s="2"/>
      <c r="S30" s="2"/>
      <c r="T30" s="2"/>
      <c r="U30" s="2"/>
      <c r="V30" s="2"/>
      <c r="W30" s="2"/>
    </row>
    <row r="31" spans="1:23" x14ac:dyDescent="0.25">
      <c r="A31" s="2"/>
      <c r="B31" s="2"/>
      <c r="C31" s="2"/>
      <c r="D31" s="2"/>
      <c r="E31" s="2"/>
      <c r="F31" s="2"/>
      <c r="G31" s="2"/>
      <c r="H31" s="2"/>
      <c r="I31" s="2"/>
      <c r="J31" s="2"/>
      <c r="K31" s="2"/>
      <c r="L31" s="2"/>
      <c r="M31" s="2"/>
      <c r="N31" s="2"/>
      <c r="O31" s="2"/>
      <c r="P31" s="2"/>
      <c r="Q31" s="2"/>
      <c r="R31" s="2"/>
      <c r="S31" s="2"/>
      <c r="T31" s="2"/>
      <c r="U31" s="2"/>
      <c r="V31" s="2"/>
      <c r="W31" s="2"/>
    </row>
    <row r="32" spans="1:23" x14ac:dyDescent="0.25">
      <c r="A32" s="2"/>
      <c r="B32" s="2"/>
      <c r="C32" s="2"/>
      <c r="D32" s="2"/>
      <c r="E32" s="2"/>
      <c r="F32" s="2"/>
      <c r="G32" s="2"/>
      <c r="H32" s="2"/>
      <c r="I32" s="2"/>
      <c r="J32" s="2"/>
      <c r="K32" s="2"/>
      <c r="L32" s="2"/>
      <c r="M32" s="2"/>
      <c r="N32" s="2"/>
      <c r="O32" s="2"/>
      <c r="P32" s="2"/>
      <c r="Q32" s="2"/>
      <c r="R32" s="2"/>
      <c r="S32" s="2"/>
      <c r="T32" s="2"/>
      <c r="U32" s="2"/>
      <c r="V32" s="2"/>
      <c r="W32" s="2"/>
    </row>
    <row r="33" spans="1:23" x14ac:dyDescent="0.25">
      <c r="A33" s="2"/>
      <c r="B33" s="2"/>
      <c r="C33" s="2"/>
      <c r="D33" s="2"/>
      <c r="E33" s="2"/>
      <c r="F33" s="2"/>
      <c r="G33" s="2"/>
      <c r="H33" s="2"/>
      <c r="I33" s="2"/>
      <c r="J33" s="2"/>
      <c r="K33" s="2"/>
      <c r="L33" s="2"/>
      <c r="M33" s="2"/>
      <c r="N33" s="2"/>
      <c r="O33" s="2"/>
      <c r="P33" s="2"/>
      <c r="Q33" s="2"/>
      <c r="R33" s="2"/>
      <c r="S33" s="2"/>
      <c r="T33" s="2"/>
      <c r="U33" s="2"/>
      <c r="V33" s="2"/>
      <c r="W33" s="2"/>
    </row>
    <row r="34" spans="1:23" x14ac:dyDescent="0.25">
      <c r="A34" s="2"/>
      <c r="B34" s="2"/>
      <c r="C34" s="2"/>
      <c r="D34" s="2"/>
      <c r="E34" s="2"/>
      <c r="F34" s="2"/>
      <c r="G34" s="2"/>
      <c r="H34" s="2"/>
      <c r="I34" s="2"/>
      <c r="J34" s="2"/>
      <c r="K34" s="2"/>
      <c r="L34" s="2"/>
      <c r="M34" s="2"/>
      <c r="N34" s="2"/>
      <c r="O34" s="2"/>
      <c r="P34" s="2"/>
      <c r="Q34" s="2"/>
      <c r="R34" s="2"/>
      <c r="S34" s="2"/>
      <c r="T34" s="2"/>
      <c r="U34" s="2"/>
      <c r="V34" s="2"/>
      <c r="W34" s="2"/>
    </row>
    <row r="35" spans="1:23" x14ac:dyDescent="0.25">
      <c r="A35" s="2"/>
      <c r="B35" s="2"/>
      <c r="C35" s="2"/>
      <c r="D35" s="2"/>
      <c r="E35" s="2"/>
      <c r="F35" s="2"/>
      <c r="G35" s="2"/>
      <c r="H35" s="2"/>
      <c r="I35" s="2"/>
      <c r="J35" s="2"/>
      <c r="K35" s="2"/>
      <c r="L35" s="2"/>
      <c r="M35" s="2"/>
      <c r="N35" s="2"/>
      <c r="O35" s="2"/>
      <c r="P35" s="2"/>
      <c r="Q35" s="2"/>
      <c r="R35" s="2"/>
      <c r="S35" s="2"/>
      <c r="T35" s="2"/>
      <c r="U35" s="2"/>
      <c r="V35" s="2"/>
      <c r="W35" s="2"/>
    </row>
    <row r="36" spans="1:23" x14ac:dyDescent="0.25">
      <c r="A36" s="2"/>
      <c r="B36" s="2"/>
      <c r="C36" s="2"/>
      <c r="D36" s="2"/>
      <c r="E36" s="2"/>
      <c r="F36" s="2"/>
      <c r="G36" s="2"/>
      <c r="H36" s="2"/>
      <c r="I36" s="2"/>
      <c r="J36" s="2"/>
      <c r="K36" s="2"/>
      <c r="L36" s="2"/>
      <c r="M36" s="2"/>
      <c r="N36" s="2"/>
      <c r="O36" s="2"/>
      <c r="P36" s="2"/>
      <c r="Q36" s="2"/>
      <c r="R36" s="2"/>
      <c r="S36" s="2"/>
      <c r="T36" s="2"/>
      <c r="U36" s="2"/>
      <c r="V36" s="2"/>
      <c r="W36" s="2"/>
    </row>
    <row r="37" spans="1:23" x14ac:dyDescent="0.25">
      <c r="A37" s="2"/>
      <c r="B37" s="2"/>
      <c r="C37" s="2"/>
      <c r="D37" s="2"/>
      <c r="E37" s="2"/>
      <c r="F37" s="2"/>
      <c r="G37" s="2"/>
      <c r="H37" s="2"/>
      <c r="I37" s="2"/>
      <c r="J37" s="2"/>
      <c r="K37" s="2"/>
      <c r="L37" s="2"/>
      <c r="M37" s="2"/>
      <c r="N37" s="2"/>
      <c r="O37" s="2"/>
      <c r="P37" s="2"/>
      <c r="Q37" s="2"/>
      <c r="R37" s="2"/>
      <c r="S37" s="2"/>
      <c r="T37" s="2"/>
      <c r="U37" s="2"/>
      <c r="V37" s="2"/>
      <c r="W37" s="2"/>
    </row>
    <row r="38" spans="1:23" x14ac:dyDescent="0.25">
      <c r="A38" s="2"/>
      <c r="B38" s="2"/>
      <c r="C38" s="2"/>
      <c r="D38" s="2"/>
      <c r="E38" s="2"/>
      <c r="F38" s="2"/>
      <c r="G38" s="2"/>
      <c r="H38" s="2"/>
      <c r="I38" s="2"/>
      <c r="J38" s="2"/>
      <c r="K38" s="2"/>
      <c r="L38" s="2"/>
      <c r="M38" s="2"/>
      <c r="N38" s="2"/>
      <c r="O38" s="2"/>
      <c r="P38" s="2"/>
      <c r="Q38" s="2"/>
      <c r="R38" s="2"/>
      <c r="S38" s="2"/>
      <c r="T38" s="2"/>
      <c r="U38" s="2"/>
      <c r="V38" s="2"/>
      <c r="W38" s="2"/>
    </row>
    <row r="39" spans="1:23" x14ac:dyDescent="0.25">
      <c r="A39" s="2"/>
      <c r="B39" s="2"/>
      <c r="C39" s="2"/>
      <c r="D39" s="2"/>
      <c r="E39" s="2"/>
      <c r="F39" s="2"/>
      <c r="G39" s="2"/>
      <c r="H39" s="2"/>
      <c r="I39" s="2"/>
      <c r="J39" s="2"/>
      <c r="K39" s="2"/>
      <c r="L39" s="2"/>
      <c r="M39" s="2"/>
      <c r="N39" s="2"/>
      <c r="O39" s="2"/>
      <c r="P39" s="2"/>
      <c r="Q39" s="2"/>
      <c r="R39" s="2"/>
      <c r="S39" s="2"/>
      <c r="T39" s="2"/>
      <c r="U39" s="2"/>
      <c r="V39" s="2"/>
      <c r="W39" s="2"/>
    </row>
    <row r="40" spans="1:23" x14ac:dyDescent="0.25">
      <c r="A40" s="2"/>
      <c r="B40" s="2"/>
      <c r="C40" s="2"/>
      <c r="D40" s="2"/>
      <c r="E40" s="2"/>
      <c r="F40" s="2"/>
      <c r="G40" s="2"/>
      <c r="H40" s="2"/>
      <c r="I40" s="2"/>
      <c r="J40" s="2"/>
      <c r="K40" s="2"/>
      <c r="L40" s="2"/>
      <c r="M40" s="2"/>
      <c r="N40" s="2"/>
      <c r="O40" s="2"/>
      <c r="P40" s="2"/>
      <c r="Q40" s="2"/>
      <c r="R40" s="2"/>
      <c r="S40" s="2"/>
      <c r="T40" s="2"/>
      <c r="U40" s="2"/>
      <c r="V40" s="2"/>
      <c r="W40" s="2"/>
    </row>
    <row r="41" spans="1:23" x14ac:dyDescent="0.25">
      <c r="A41" s="2"/>
      <c r="B41" s="2"/>
      <c r="C41" s="2"/>
      <c r="D41" s="2"/>
      <c r="E41" s="2"/>
      <c r="F41" s="2"/>
      <c r="G41" s="2"/>
      <c r="H41" s="2"/>
      <c r="I41" s="2"/>
      <c r="J41" s="2"/>
      <c r="K41" s="2"/>
      <c r="L41" s="2"/>
      <c r="M41" s="2"/>
      <c r="N41" s="2"/>
      <c r="O41" s="2"/>
      <c r="P41" s="2"/>
      <c r="Q41" s="2"/>
      <c r="R41" s="2"/>
      <c r="S41" s="2"/>
      <c r="T41" s="2"/>
      <c r="U41" s="2"/>
      <c r="V41" s="2"/>
      <c r="W41" s="2"/>
    </row>
    <row r="42" spans="1:23" x14ac:dyDescent="0.25">
      <c r="A42" s="2"/>
      <c r="B42" s="2"/>
      <c r="C42" s="2"/>
      <c r="D42" s="2"/>
      <c r="E42" s="2"/>
      <c r="F42" s="2"/>
      <c r="G42" s="2"/>
      <c r="H42" s="2"/>
      <c r="I42" s="2"/>
      <c r="J42" s="2"/>
      <c r="K42" s="2"/>
      <c r="L42" s="2"/>
      <c r="M42" s="2"/>
      <c r="N42" s="2"/>
      <c r="O42" s="2"/>
      <c r="P42" s="2"/>
      <c r="Q42" s="2"/>
      <c r="R42" s="2"/>
      <c r="S42" s="2"/>
      <c r="T42" s="2"/>
      <c r="U42" s="2"/>
      <c r="V42" s="2"/>
      <c r="W42" s="2"/>
    </row>
    <row r="43" spans="1:23" x14ac:dyDescent="0.25">
      <c r="A43" s="2"/>
      <c r="B43" s="2"/>
      <c r="C43" s="2"/>
      <c r="D43" s="2"/>
      <c r="E43" s="2"/>
      <c r="F43" s="2"/>
      <c r="G43" s="2"/>
      <c r="H43" s="2"/>
      <c r="I43" s="2"/>
      <c r="J43" s="2"/>
      <c r="K43" s="2"/>
      <c r="L43" s="2"/>
      <c r="M43" s="2"/>
      <c r="N43" s="2"/>
      <c r="O43" s="2"/>
      <c r="P43" s="2"/>
      <c r="Q43" s="2"/>
      <c r="R43" s="2"/>
      <c r="S43" s="2"/>
      <c r="T43" s="2"/>
      <c r="U43" s="2"/>
      <c r="V43" s="2"/>
      <c r="W43" s="2"/>
    </row>
    <row r="44" spans="1:23" x14ac:dyDescent="0.25">
      <c r="A44" s="2"/>
      <c r="B44" s="2"/>
      <c r="C44" s="2"/>
      <c r="D44" s="2"/>
      <c r="E44" s="2"/>
      <c r="F44" s="2"/>
      <c r="G44" s="2"/>
      <c r="H44" s="2"/>
      <c r="I44" s="2"/>
      <c r="J44" s="2"/>
      <c r="K44" s="2"/>
      <c r="L44" s="2"/>
      <c r="M44" s="2"/>
      <c r="N44" s="2"/>
      <c r="O44" s="2"/>
      <c r="P44" s="2"/>
      <c r="Q44" s="2"/>
      <c r="R44" s="2"/>
      <c r="S44" s="2"/>
      <c r="T44" s="2"/>
      <c r="U44" s="2"/>
      <c r="V44" s="2"/>
      <c r="W44" s="2"/>
    </row>
    <row r="45" spans="1:23" x14ac:dyDescent="0.25">
      <c r="A45" s="2"/>
      <c r="B45" s="2"/>
      <c r="C45" s="2"/>
      <c r="D45" s="2"/>
      <c r="E45" s="2"/>
      <c r="F45" s="2"/>
      <c r="G45" s="2"/>
      <c r="H45" s="2"/>
      <c r="I45" s="2"/>
      <c r="J45" s="2"/>
      <c r="K45" s="2"/>
      <c r="L45" s="2"/>
      <c r="M45" s="2"/>
      <c r="N45" s="2"/>
      <c r="O45" s="2"/>
      <c r="P45" s="2"/>
      <c r="Q45" s="2"/>
      <c r="R45" s="2"/>
      <c r="S45" s="2"/>
      <c r="T45" s="2"/>
      <c r="U45" s="2"/>
      <c r="V45" s="2"/>
      <c r="W45" s="2"/>
    </row>
    <row r="46" spans="1:23" x14ac:dyDescent="0.25">
      <c r="A46" s="2"/>
      <c r="B46" s="2"/>
      <c r="C46" s="2"/>
      <c r="D46" s="2"/>
      <c r="E46" s="2"/>
      <c r="F46" s="2"/>
      <c r="G46" s="2"/>
      <c r="H46" s="2"/>
      <c r="I46" s="2"/>
      <c r="J46" s="2"/>
      <c r="K46" s="2"/>
      <c r="L46" s="2"/>
      <c r="M46" s="2"/>
      <c r="N46" s="2"/>
      <c r="O46" s="2"/>
      <c r="P46" s="2"/>
      <c r="Q46" s="2"/>
      <c r="R46" s="2"/>
      <c r="S46" s="2"/>
      <c r="T46" s="2"/>
      <c r="U46" s="2"/>
      <c r="V46" s="2"/>
      <c r="W46" s="2"/>
    </row>
    <row r="47" spans="1:23" x14ac:dyDescent="0.25">
      <c r="A47" s="2"/>
      <c r="B47" s="2"/>
      <c r="C47" s="2"/>
      <c r="D47" s="2"/>
      <c r="E47" s="2"/>
      <c r="F47" s="2"/>
      <c r="G47" s="2"/>
      <c r="H47" s="2"/>
      <c r="I47" s="2"/>
      <c r="J47" s="2"/>
      <c r="K47" s="2"/>
      <c r="L47" s="2"/>
      <c r="M47" s="2"/>
      <c r="N47" s="2"/>
      <c r="O47" s="2"/>
      <c r="P47" s="2"/>
      <c r="Q47" s="2"/>
      <c r="R47" s="2"/>
      <c r="S47" s="2"/>
      <c r="T47" s="2"/>
      <c r="U47" s="2"/>
      <c r="V47" s="2"/>
      <c r="W47" s="2"/>
    </row>
    <row r="48" spans="1:23" x14ac:dyDescent="0.25">
      <c r="A48" s="2"/>
      <c r="B48" s="2"/>
      <c r="C48" s="2"/>
      <c r="D48" s="2"/>
      <c r="E48" s="2"/>
      <c r="F48" s="2"/>
      <c r="G48" s="2"/>
      <c r="H48" s="2"/>
      <c r="I48" s="2"/>
      <c r="J48" s="2"/>
      <c r="K48" s="2"/>
      <c r="L48" s="2"/>
      <c r="M48" s="2"/>
      <c r="N48" s="2"/>
      <c r="O48" s="2"/>
      <c r="P48" s="2"/>
      <c r="Q48" s="2"/>
      <c r="R48" s="2"/>
      <c r="S48" s="2"/>
      <c r="T48" s="2"/>
      <c r="U48" s="2"/>
      <c r="V48" s="2"/>
      <c r="W48" s="2"/>
    </row>
    <row r="49" spans="1:23" x14ac:dyDescent="0.25">
      <c r="A49" s="2"/>
      <c r="B49" s="2"/>
      <c r="C49" s="2"/>
      <c r="D49" s="2"/>
      <c r="E49" s="2"/>
      <c r="F49" s="2"/>
      <c r="G49" s="2"/>
      <c r="H49" s="2"/>
      <c r="I49" s="2"/>
      <c r="J49" s="2"/>
      <c r="K49" s="2"/>
      <c r="L49" s="2"/>
      <c r="M49" s="2"/>
      <c r="N49" s="2"/>
      <c r="O49" s="2"/>
      <c r="P49" s="2"/>
      <c r="Q49" s="2"/>
      <c r="R49" s="2"/>
      <c r="S49" s="2"/>
      <c r="T49" s="2"/>
      <c r="U49" s="2"/>
      <c r="V49" s="2"/>
      <c r="W49" s="2"/>
    </row>
    <row r="50" spans="1:23" x14ac:dyDescent="0.25">
      <c r="A50" s="2"/>
      <c r="B50" s="2"/>
      <c r="C50" s="2"/>
      <c r="D50" s="2"/>
      <c r="E50" s="2"/>
      <c r="F50" s="2"/>
      <c r="G50" s="2"/>
      <c r="H50" s="2"/>
      <c r="I50" s="2"/>
      <c r="J50" s="2"/>
      <c r="K50" s="2"/>
      <c r="L50" s="2"/>
      <c r="M50" s="2"/>
      <c r="N50" s="2"/>
      <c r="O50" s="2"/>
      <c r="P50" s="2"/>
      <c r="Q50" s="2"/>
      <c r="R50" s="2"/>
      <c r="S50" s="2"/>
      <c r="T50" s="2"/>
      <c r="U50" s="2"/>
      <c r="V50" s="2"/>
      <c r="W50" s="2"/>
    </row>
    <row r="51" spans="1:23" x14ac:dyDescent="0.25">
      <c r="A51" s="2"/>
      <c r="B51" s="2"/>
      <c r="C51" s="2"/>
      <c r="D51" s="2"/>
      <c r="E51" s="2"/>
      <c r="F51" s="2"/>
      <c r="G51" s="2"/>
      <c r="H51" s="2"/>
      <c r="I51" s="2"/>
      <c r="J51" s="2"/>
      <c r="K51" s="2"/>
      <c r="L51" s="2"/>
      <c r="M51" s="2"/>
      <c r="N51" s="2"/>
      <c r="O51" s="2"/>
      <c r="P51" s="2"/>
      <c r="Q51" s="2"/>
      <c r="R51" s="2"/>
      <c r="S51" s="2"/>
      <c r="T51" s="2"/>
      <c r="U51" s="2"/>
      <c r="V51" s="2"/>
      <c r="W51" s="2"/>
    </row>
    <row r="52" spans="1:23" x14ac:dyDescent="0.25">
      <c r="A52" s="2"/>
      <c r="B52" s="2"/>
      <c r="C52" s="2"/>
      <c r="D52" s="2"/>
      <c r="E52" s="2"/>
      <c r="F52" s="2"/>
      <c r="G52" s="2"/>
      <c r="H52" s="2"/>
      <c r="I52" s="2"/>
      <c r="J52" s="2"/>
      <c r="K52" s="2"/>
      <c r="L52" s="2"/>
      <c r="M52" s="2"/>
      <c r="N52" s="2"/>
      <c r="O52" s="2"/>
      <c r="P52" s="2"/>
      <c r="Q52" s="2"/>
      <c r="R52" s="2"/>
      <c r="S52" s="2"/>
      <c r="T52" s="2"/>
      <c r="U52" s="2"/>
      <c r="V52" s="2"/>
      <c r="W52" s="2"/>
    </row>
    <row r="53" spans="1:23" x14ac:dyDescent="0.25">
      <c r="A53" s="2"/>
      <c r="B53" s="2"/>
      <c r="C53" s="2"/>
      <c r="D53" s="2"/>
      <c r="E53" s="2"/>
      <c r="F53" s="2"/>
      <c r="G53" s="2"/>
      <c r="H53" s="2"/>
      <c r="I53" s="2"/>
      <c r="J53" s="2"/>
      <c r="K53" s="2"/>
      <c r="L53" s="2"/>
      <c r="M53" s="2"/>
      <c r="N53" s="2"/>
      <c r="O53" s="2"/>
      <c r="P53" s="2"/>
      <c r="Q53" s="2"/>
      <c r="R53" s="2"/>
      <c r="S53" s="2"/>
      <c r="T53" s="2"/>
      <c r="U53" s="2"/>
      <c r="V53" s="2"/>
      <c r="W53" s="2"/>
    </row>
    <row r="54" spans="1:23" x14ac:dyDescent="0.25">
      <c r="A54" s="2"/>
      <c r="B54" s="2"/>
      <c r="C54" s="2"/>
      <c r="D54" s="2"/>
      <c r="E54" s="2"/>
      <c r="F54" s="2"/>
      <c r="G54" s="2"/>
      <c r="H54" s="2"/>
      <c r="I54" s="2"/>
      <c r="J54" s="2"/>
      <c r="K54" s="2"/>
      <c r="L54" s="2"/>
      <c r="M54" s="2"/>
      <c r="N54" s="2"/>
      <c r="O54" s="2"/>
      <c r="P54" s="2"/>
      <c r="Q54" s="2"/>
      <c r="R54" s="2"/>
      <c r="S54" s="2"/>
      <c r="T54" s="2"/>
      <c r="U54" s="2"/>
      <c r="V54" s="2"/>
      <c r="W54" s="2"/>
    </row>
    <row r="55" spans="1:23" x14ac:dyDescent="0.25">
      <c r="A55" s="2"/>
      <c r="B55" s="2"/>
      <c r="C55" s="2"/>
      <c r="D55" s="2"/>
      <c r="E55" s="2"/>
      <c r="F55" s="2"/>
      <c r="G55" s="2"/>
      <c r="H55" s="2"/>
      <c r="I55" s="2"/>
      <c r="J55" s="2"/>
      <c r="K55" s="2"/>
      <c r="L55" s="2"/>
      <c r="M55" s="2"/>
      <c r="N55" s="2"/>
      <c r="O55" s="2"/>
      <c r="P55" s="2"/>
      <c r="Q55" s="2"/>
      <c r="R55" s="2"/>
      <c r="S55" s="2"/>
      <c r="T55" s="2"/>
      <c r="U55" s="2"/>
      <c r="V55" s="2"/>
      <c r="W55" s="2"/>
    </row>
    <row r="56" spans="1:23" x14ac:dyDescent="0.25">
      <c r="A56" s="2"/>
      <c r="B56" s="2"/>
      <c r="C56" s="2"/>
      <c r="D56" s="2"/>
      <c r="E56" s="2"/>
      <c r="F56" s="2"/>
      <c r="G56" s="2"/>
      <c r="H56" s="2"/>
      <c r="I56" s="2"/>
      <c r="J56" s="2"/>
      <c r="K56" s="2"/>
      <c r="L56" s="2"/>
      <c r="M56" s="2"/>
      <c r="N56" s="2"/>
      <c r="O56" s="2"/>
      <c r="P56" s="2"/>
      <c r="Q56" s="2"/>
      <c r="R56" s="2"/>
      <c r="S56" s="2"/>
      <c r="T56" s="2"/>
      <c r="U56" s="2"/>
      <c r="V56" s="2"/>
      <c r="W56" s="2"/>
    </row>
    <row r="57" spans="1:23" x14ac:dyDescent="0.25">
      <c r="A57" s="2"/>
      <c r="B57" s="2"/>
      <c r="C57" s="2"/>
      <c r="D57" s="2"/>
      <c r="E57" s="2"/>
      <c r="F57" s="2"/>
      <c r="G57" s="2"/>
      <c r="H57" s="2"/>
      <c r="I57" s="2"/>
      <c r="J57" s="2"/>
      <c r="K57" s="2"/>
      <c r="L57" s="2"/>
      <c r="M57" s="2"/>
      <c r="N57" s="2"/>
      <c r="O57" s="2"/>
      <c r="P57" s="2"/>
      <c r="Q57" s="2"/>
      <c r="R57" s="2"/>
      <c r="S57" s="2"/>
      <c r="T57" s="2"/>
      <c r="U57" s="2"/>
      <c r="V57" s="2"/>
      <c r="W57" s="2"/>
    </row>
    <row r="58" spans="1:23" x14ac:dyDescent="0.25">
      <c r="A58" s="2"/>
      <c r="B58" s="2"/>
      <c r="C58" s="2"/>
      <c r="D58" s="2"/>
      <c r="E58" s="2"/>
      <c r="F58" s="2"/>
      <c r="G58" s="2"/>
      <c r="H58" s="2"/>
      <c r="I58" s="2"/>
      <c r="J58" s="2"/>
      <c r="K58" s="2"/>
      <c r="L58" s="2"/>
      <c r="M58" s="2"/>
      <c r="N58" s="2"/>
      <c r="O58" s="2"/>
      <c r="P58" s="2"/>
      <c r="Q58" s="2"/>
      <c r="R58" s="2"/>
      <c r="S58" s="2"/>
      <c r="T58" s="2"/>
      <c r="U58" s="2"/>
      <c r="V58" s="2"/>
      <c r="W58" s="2"/>
    </row>
    <row r="59" spans="1:23" x14ac:dyDescent="0.25">
      <c r="A59" s="2"/>
      <c r="B59" s="2"/>
      <c r="C59" s="2"/>
      <c r="D59" s="2"/>
      <c r="E59" s="2"/>
      <c r="F59" s="2"/>
      <c r="G59" s="2"/>
      <c r="H59" s="2"/>
      <c r="I59" s="2"/>
      <c r="J59" s="2"/>
      <c r="K59" s="2"/>
      <c r="L59" s="2"/>
      <c r="M59" s="2"/>
      <c r="N59" s="2"/>
      <c r="O59" s="2"/>
      <c r="P59" s="2"/>
      <c r="Q59" s="2"/>
      <c r="R59" s="2"/>
      <c r="S59" s="2"/>
      <c r="T59" s="2"/>
      <c r="U59" s="2"/>
      <c r="V59" s="2"/>
      <c r="W59" s="2"/>
    </row>
    <row r="60" spans="1:23" x14ac:dyDescent="0.25">
      <c r="A60" s="2"/>
      <c r="B60" s="2"/>
      <c r="C60" s="2"/>
      <c r="D60" s="2"/>
      <c r="E60" s="2"/>
      <c r="F60" s="2"/>
      <c r="G60" s="2"/>
      <c r="H60" s="2"/>
      <c r="I60" s="2"/>
      <c r="J60" s="2"/>
      <c r="K60" s="2"/>
      <c r="L60" s="2"/>
      <c r="M60" s="2"/>
      <c r="N60" s="2"/>
      <c r="O60" s="2"/>
      <c r="P60" s="2"/>
      <c r="Q60" s="2"/>
      <c r="R60" s="2"/>
      <c r="S60" s="2"/>
      <c r="T60" s="2"/>
      <c r="U60" s="2"/>
      <c r="V60" s="2"/>
      <c r="W60" s="2"/>
    </row>
    <row r="61" spans="1:23" x14ac:dyDescent="0.25">
      <c r="A61" s="2"/>
      <c r="B61" s="2"/>
      <c r="C61" s="2"/>
      <c r="D61" s="2"/>
      <c r="E61" s="2"/>
      <c r="F61" s="2"/>
      <c r="G61" s="2"/>
      <c r="H61" s="2"/>
      <c r="I61" s="2"/>
      <c r="J61" s="2"/>
      <c r="K61" s="2"/>
      <c r="L61" s="2"/>
      <c r="M61" s="2"/>
      <c r="N61" s="2"/>
      <c r="O61" s="2"/>
      <c r="P61" s="2"/>
      <c r="Q61" s="2"/>
      <c r="R61" s="2"/>
      <c r="S61" s="2"/>
      <c r="T61" s="2"/>
      <c r="U61" s="2"/>
      <c r="V61" s="2"/>
      <c r="W61" s="2"/>
    </row>
    <row r="62" spans="1:23" x14ac:dyDescent="0.25">
      <c r="A62" s="2"/>
      <c r="B62" s="2"/>
      <c r="C62" s="2"/>
      <c r="D62" s="2"/>
      <c r="E62" s="2"/>
      <c r="F62" s="2"/>
      <c r="G62" s="2"/>
      <c r="H62" s="2"/>
      <c r="I62" s="2"/>
      <c r="J62" s="2"/>
      <c r="K62" s="2"/>
      <c r="L62" s="2"/>
      <c r="M62" s="2"/>
      <c r="N62" s="2"/>
      <c r="O62" s="2"/>
      <c r="P62" s="2"/>
      <c r="Q62" s="2"/>
      <c r="R62" s="2"/>
      <c r="S62" s="2"/>
      <c r="T62" s="2"/>
      <c r="U62" s="2"/>
      <c r="V62" s="2"/>
      <c r="W62" s="2"/>
    </row>
    <row r="63" spans="1:23" x14ac:dyDescent="0.25">
      <c r="A63" s="2"/>
      <c r="B63" s="2"/>
      <c r="C63" s="2"/>
      <c r="D63" s="2"/>
      <c r="E63" s="2"/>
      <c r="F63" s="2"/>
      <c r="G63" s="2"/>
      <c r="H63" s="2"/>
      <c r="I63" s="2"/>
      <c r="J63" s="2"/>
      <c r="K63" s="2"/>
      <c r="L63" s="2"/>
      <c r="M63" s="2"/>
      <c r="N63" s="2"/>
      <c r="O63" s="2"/>
      <c r="P63" s="2"/>
      <c r="Q63" s="2"/>
      <c r="R63" s="2"/>
      <c r="S63" s="2"/>
      <c r="T63" s="2"/>
      <c r="U63" s="2"/>
      <c r="V63" s="2"/>
      <c r="W63" s="2"/>
    </row>
    <row r="64" spans="1:23" x14ac:dyDescent="0.25">
      <c r="A64" s="2"/>
      <c r="B64" s="2"/>
      <c r="C64" s="2"/>
      <c r="D64" s="2"/>
      <c r="E64" s="2"/>
      <c r="F64" s="2"/>
      <c r="G64" s="2"/>
      <c r="H64" s="2"/>
      <c r="I64" s="2"/>
      <c r="J64" s="2"/>
      <c r="K64" s="2"/>
      <c r="L64" s="2"/>
      <c r="M64" s="2"/>
      <c r="N64" s="2"/>
      <c r="O64" s="2"/>
      <c r="P64" s="2"/>
      <c r="Q64" s="2"/>
      <c r="R64" s="2"/>
      <c r="S64" s="2"/>
      <c r="T64" s="2"/>
      <c r="U64" s="2"/>
      <c r="V64" s="2"/>
      <c r="W64" s="2"/>
    </row>
    <row r="65" spans="1:23" x14ac:dyDescent="0.25">
      <c r="A65" s="2"/>
      <c r="B65" s="2"/>
      <c r="C65" s="2"/>
      <c r="D65" s="2"/>
      <c r="E65" s="2"/>
      <c r="F65" s="2"/>
      <c r="G65" s="2"/>
      <c r="H65" s="2"/>
      <c r="I65" s="2"/>
      <c r="J65" s="2"/>
      <c r="K65" s="2"/>
      <c r="L65" s="2"/>
      <c r="M65" s="2"/>
      <c r="N65" s="2"/>
      <c r="O65" s="2"/>
      <c r="P65" s="2"/>
      <c r="Q65" s="2"/>
      <c r="R65" s="2"/>
      <c r="S65" s="2"/>
      <c r="T65" s="2"/>
      <c r="U65" s="2"/>
      <c r="V65" s="2"/>
      <c r="W65" s="2"/>
    </row>
    <row r="66" spans="1:23" x14ac:dyDescent="0.25">
      <c r="A66" s="2"/>
      <c r="B66" s="2"/>
      <c r="C66" s="2"/>
      <c r="D66" s="2"/>
      <c r="E66" s="2"/>
      <c r="F66" s="2"/>
      <c r="G66" s="2"/>
      <c r="H66" s="2"/>
      <c r="I66" s="2"/>
      <c r="J66" s="2"/>
      <c r="K66" s="2"/>
      <c r="L66" s="2"/>
      <c r="M66" s="2"/>
      <c r="N66" s="2"/>
      <c r="O66" s="2"/>
      <c r="P66" s="2"/>
      <c r="Q66" s="2"/>
      <c r="R66" s="2"/>
      <c r="S66" s="2"/>
      <c r="T66" s="2"/>
      <c r="U66" s="2"/>
      <c r="V66" s="2"/>
      <c r="W66" s="2"/>
    </row>
    <row r="67" spans="1:23" x14ac:dyDescent="0.25">
      <c r="A67" s="2"/>
      <c r="B67" s="2"/>
      <c r="C67" s="2"/>
      <c r="D67" s="2"/>
      <c r="E67" s="2"/>
      <c r="F67" s="2"/>
      <c r="G67" s="2"/>
      <c r="H67" s="2"/>
      <c r="I67" s="2"/>
      <c r="J67" s="2"/>
      <c r="K67" s="2"/>
      <c r="L67" s="2"/>
      <c r="M67" s="2"/>
      <c r="N67" s="2"/>
      <c r="O67" s="2"/>
      <c r="P67" s="2"/>
      <c r="Q67" s="2"/>
      <c r="R67" s="2"/>
      <c r="S67" s="2"/>
      <c r="T67" s="2"/>
      <c r="U67" s="2"/>
      <c r="V67" s="2"/>
      <c r="W67" s="2"/>
    </row>
    <row r="68" spans="1:23" x14ac:dyDescent="0.25">
      <c r="A68" s="2"/>
      <c r="B68" s="2"/>
      <c r="C68" s="2"/>
      <c r="D68" s="2"/>
      <c r="E68" s="2"/>
      <c r="F68" s="2"/>
      <c r="G68" s="2"/>
      <c r="H68" s="2"/>
      <c r="I68" s="2"/>
      <c r="J68" s="2"/>
      <c r="K68" s="2"/>
      <c r="L68" s="2"/>
      <c r="M68" s="2"/>
      <c r="N68" s="2"/>
      <c r="O68" s="2"/>
      <c r="P68" s="2"/>
      <c r="Q68" s="2"/>
      <c r="R68" s="2"/>
      <c r="S68" s="2"/>
      <c r="T68" s="2"/>
      <c r="U68" s="2"/>
      <c r="V68" s="2"/>
      <c r="W68" s="2"/>
    </row>
    <row r="69" spans="1:23" x14ac:dyDescent="0.25">
      <c r="A69" s="2"/>
      <c r="B69" s="2"/>
      <c r="C69" s="2"/>
      <c r="D69" s="2"/>
      <c r="E69" s="2"/>
      <c r="F69" s="2"/>
      <c r="G69" s="2"/>
      <c r="H69" s="2"/>
      <c r="I69" s="2"/>
      <c r="J69" s="2"/>
      <c r="K69" s="2"/>
      <c r="L69" s="2"/>
      <c r="M69" s="2"/>
      <c r="N69" s="2"/>
      <c r="O69" s="2"/>
      <c r="P69" s="2"/>
      <c r="Q69" s="2"/>
      <c r="R69" s="2"/>
      <c r="S69" s="2"/>
      <c r="T69" s="2"/>
      <c r="U69" s="2"/>
      <c r="V69" s="2"/>
      <c r="W69" s="2"/>
    </row>
    <row r="70" spans="1:23" x14ac:dyDescent="0.25">
      <c r="A70" s="2"/>
      <c r="B70" s="2"/>
      <c r="C70" s="2"/>
      <c r="D70" s="2"/>
      <c r="E70" s="2"/>
      <c r="F70" s="2"/>
      <c r="G70" s="2"/>
      <c r="H70" s="2"/>
      <c r="I70" s="2"/>
      <c r="J70" s="2"/>
      <c r="K70" s="2"/>
      <c r="L70" s="2"/>
      <c r="M70" s="2"/>
      <c r="N70" s="2"/>
      <c r="O70" s="2"/>
      <c r="P70" s="2"/>
      <c r="Q70" s="2"/>
      <c r="R70" s="2"/>
      <c r="S70" s="2"/>
      <c r="T70" s="2"/>
      <c r="U70" s="2"/>
      <c r="V70" s="2"/>
      <c r="W70" s="2"/>
    </row>
    <row r="71" spans="1:23" x14ac:dyDescent="0.25">
      <c r="A71" s="2"/>
      <c r="B71" s="2"/>
      <c r="C71" s="2"/>
      <c r="D71" s="2"/>
      <c r="E71" s="2"/>
      <c r="F71" s="2"/>
      <c r="G71" s="2"/>
      <c r="H71" s="2"/>
      <c r="I71" s="2"/>
      <c r="J71" s="2"/>
      <c r="K71" s="2"/>
      <c r="L71" s="2"/>
      <c r="M71" s="2"/>
      <c r="N71" s="2"/>
      <c r="O71" s="2"/>
      <c r="P71" s="2"/>
      <c r="Q71" s="2"/>
      <c r="R71" s="2"/>
      <c r="S71" s="2"/>
      <c r="T71" s="2"/>
      <c r="U71" s="2"/>
      <c r="V71" s="2"/>
      <c r="W71" s="2"/>
    </row>
    <row r="72" spans="1:23" x14ac:dyDescent="0.25">
      <c r="A72" s="2"/>
      <c r="B72" s="2"/>
      <c r="C72" s="2"/>
      <c r="D72" s="2"/>
      <c r="E72" s="2"/>
      <c r="F72" s="2"/>
      <c r="G72" s="2"/>
      <c r="H72" s="2"/>
      <c r="I72" s="2"/>
      <c r="J72" s="2"/>
      <c r="K72" s="2"/>
      <c r="L72" s="2"/>
      <c r="M72" s="2"/>
      <c r="N72" s="2"/>
      <c r="O72" s="2"/>
      <c r="P72" s="2"/>
      <c r="Q72" s="2"/>
      <c r="R72" s="2"/>
      <c r="S72" s="2"/>
      <c r="T72" s="2"/>
      <c r="U72" s="2"/>
      <c r="V72" s="2"/>
      <c r="W72" s="2"/>
    </row>
    <row r="73" spans="1:23" x14ac:dyDescent="0.25">
      <c r="A73" s="2"/>
      <c r="B73" s="2"/>
      <c r="C73" s="2"/>
      <c r="D73" s="2"/>
      <c r="E73" s="2"/>
      <c r="F73" s="2"/>
      <c r="G73" s="2"/>
      <c r="H73" s="2"/>
      <c r="I73" s="2"/>
      <c r="J73" s="2"/>
      <c r="K73" s="2"/>
      <c r="L73" s="2"/>
      <c r="M73" s="2"/>
      <c r="N73" s="2"/>
      <c r="O73" s="2"/>
      <c r="P73" s="2"/>
      <c r="Q73" s="2"/>
      <c r="R73" s="2"/>
      <c r="S73" s="2"/>
      <c r="T73" s="2"/>
      <c r="U73" s="2"/>
      <c r="V73" s="2"/>
      <c r="W73" s="2"/>
    </row>
    <row r="74" spans="1:23" x14ac:dyDescent="0.25">
      <c r="A74" s="2"/>
      <c r="B74" s="2"/>
      <c r="C74" s="2"/>
      <c r="D74" s="2"/>
      <c r="E74" s="2"/>
      <c r="F74" s="2"/>
      <c r="G74" s="2"/>
      <c r="H74" s="2"/>
      <c r="I74" s="2"/>
      <c r="J74" s="2"/>
      <c r="K74" s="2"/>
      <c r="L74" s="2"/>
      <c r="M74" s="2"/>
      <c r="N74" s="2"/>
      <c r="O74" s="2"/>
      <c r="P74" s="2"/>
      <c r="Q74" s="2"/>
      <c r="R74" s="2"/>
      <c r="S74" s="2"/>
      <c r="T74" s="2"/>
      <c r="U74" s="2"/>
      <c r="V74" s="2"/>
      <c r="W74" s="2"/>
    </row>
    <row r="75" spans="1:23" x14ac:dyDescent="0.25">
      <c r="A75" s="2"/>
      <c r="B75" s="2"/>
      <c r="C75" s="2"/>
      <c r="D75" s="2"/>
      <c r="E75" s="2"/>
      <c r="F75" s="2"/>
      <c r="G75" s="2"/>
      <c r="H75" s="2"/>
      <c r="I75" s="2"/>
      <c r="J75" s="2"/>
      <c r="K75" s="2"/>
      <c r="L75" s="2"/>
      <c r="M75" s="2"/>
      <c r="N75" s="2"/>
      <c r="O75" s="2"/>
      <c r="P75" s="2"/>
      <c r="Q75" s="2"/>
      <c r="R75" s="2"/>
      <c r="S75" s="2"/>
      <c r="T75" s="2"/>
      <c r="U75" s="2"/>
      <c r="V75" s="2"/>
      <c r="W75" s="2"/>
    </row>
    <row r="76" spans="1:23" x14ac:dyDescent="0.25">
      <c r="A76" s="2"/>
      <c r="B76" s="2"/>
      <c r="C76" s="2"/>
      <c r="D76" s="2"/>
      <c r="E76" s="2"/>
      <c r="F76" s="2"/>
      <c r="G76" s="2"/>
      <c r="H76" s="2"/>
      <c r="I76" s="2"/>
      <c r="J76" s="2"/>
      <c r="K76" s="2"/>
      <c r="L76" s="2"/>
      <c r="M76" s="2"/>
      <c r="N76" s="2"/>
      <c r="O76" s="2"/>
      <c r="P76" s="2"/>
      <c r="Q76" s="2"/>
      <c r="R76" s="2"/>
      <c r="S76" s="2"/>
      <c r="T76" s="2"/>
      <c r="U76" s="2"/>
      <c r="V76" s="2"/>
      <c r="W76" s="2"/>
    </row>
    <row r="77" spans="1:23" x14ac:dyDescent="0.25">
      <c r="A77" s="2"/>
      <c r="B77" s="2"/>
      <c r="C77" s="2"/>
      <c r="D77" s="2"/>
      <c r="E77" s="2"/>
      <c r="F77" s="2"/>
      <c r="G77" s="2"/>
      <c r="H77" s="2"/>
      <c r="I77" s="2"/>
      <c r="J77" s="2"/>
      <c r="K77" s="2"/>
      <c r="L77" s="2"/>
      <c r="M77" s="2"/>
      <c r="N77" s="2"/>
      <c r="O77" s="2"/>
      <c r="P77" s="2"/>
      <c r="Q77" s="2"/>
      <c r="R77" s="2"/>
      <c r="S77" s="2"/>
      <c r="T77" s="2"/>
      <c r="U77" s="2"/>
      <c r="V77" s="2"/>
      <c r="W77" s="2"/>
    </row>
    <row r="78" spans="1:23" x14ac:dyDescent="0.25">
      <c r="A78" s="2"/>
      <c r="B78" s="2"/>
      <c r="C78" s="2"/>
      <c r="D78" s="2"/>
      <c r="E78" s="2"/>
      <c r="F78" s="2"/>
      <c r="G78" s="2"/>
      <c r="H78" s="2"/>
      <c r="I78" s="2"/>
      <c r="J78" s="2"/>
      <c r="K78" s="2"/>
      <c r="L78" s="2"/>
      <c r="M78" s="2"/>
      <c r="N78" s="2"/>
      <c r="O78" s="2"/>
      <c r="P78" s="2"/>
      <c r="Q78" s="2"/>
      <c r="R78" s="2"/>
      <c r="S78" s="2"/>
      <c r="T78" s="2"/>
      <c r="U78" s="2"/>
      <c r="V78" s="2"/>
      <c r="W78" s="2"/>
    </row>
    <row r="79" spans="1:23" x14ac:dyDescent="0.25">
      <c r="A79" s="2"/>
      <c r="B79" s="2"/>
      <c r="C79" s="2"/>
      <c r="D79" s="2"/>
      <c r="E79" s="2"/>
      <c r="F79" s="2"/>
      <c r="G79" s="2"/>
      <c r="H79" s="2"/>
      <c r="I79" s="2"/>
      <c r="J79" s="2"/>
      <c r="K79" s="2"/>
      <c r="L79" s="2"/>
      <c r="M79" s="2"/>
      <c r="N79" s="2"/>
      <c r="O79" s="2"/>
      <c r="P79" s="2"/>
      <c r="Q79" s="2"/>
      <c r="R79" s="2"/>
      <c r="S79" s="2"/>
      <c r="T79" s="2"/>
      <c r="U79" s="2"/>
      <c r="V79" s="2"/>
      <c r="W79" s="2"/>
    </row>
  </sheetData>
  <phoneticPr fontId="5" type="noConversion"/>
  <pageMargins left="0.7" right="0.7" top="0.75" bottom="0.75" header="0.3" footer="0.3"/>
  <pageSetup orientation="portrait" r:id="rId1"/>
  <drawing r:id="rId2"/>
  <legacyDrawing r:id="rId3"/>
  <oleObjects>
    <mc:AlternateContent xmlns:mc="http://schemas.openxmlformats.org/markup-compatibility/2006">
      <mc:Choice Requires="x14">
        <oleObject progId="Word.Document.12" shapeId="1033" r:id="rId4">
          <objectPr defaultSize="0" r:id="rId5">
            <anchor moveWithCells="1">
              <from>
                <xdr:col>0</xdr:col>
                <xdr:colOff>260350</xdr:colOff>
                <xdr:row>0</xdr:row>
                <xdr:rowOff>107950</xdr:rowOff>
              </from>
              <to>
                <xdr:col>16</xdr:col>
                <xdr:colOff>107950</xdr:colOff>
                <xdr:row>59</xdr:row>
                <xdr:rowOff>95250</xdr:rowOff>
              </to>
            </anchor>
          </objectPr>
        </oleObject>
      </mc:Choice>
      <mc:Fallback>
        <oleObject progId="Word.Document.12" shapeId="1033" r:id="rId4"/>
      </mc:Fallback>
    </mc:AlternateContent>
  </oleObjec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ATASKAITOS</vt:lpstr>
      <vt:lpstr>KOREKCIJOS</vt:lpstr>
      <vt:lpstr>mini atmintinė</vt:lpstr>
      <vt:lpstr>info-1</vt:lpstr>
      <vt:lpstr>info-2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Auditum</dc:creator>
  <cp:lastModifiedBy>Vartotojas</cp:lastModifiedBy>
  <cp:lastPrinted>2021-01-07T12:31:30Z</cp:lastPrinted>
  <dcterms:created xsi:type="dcterms:W3CDTF">2009-10-19T11:47:10Z</dcterms:created>
  <dcterms:modified xsi:type="dcterms:W3CDTF">2022-12-08T11:58:22Z</dcterms:modified>
</cp:coreProperties>
</file>